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Wnli6f1\resd$\Groups\Npsc_Inspections\HIS CONTRACT MANAGEMENT TEAM\Task Monitor\COVID-19\Remote Inspections\"/>
    </mc:Choice>
  </mc:AlternateContent>
  <xr:revisionPtr revIDLastSave="0" documentId="13_ncr:1_{365E0F0D-416F-4AC0-B43E-3AC03BE81F1A}" xr6:coauthVersionLast="45" xr6:coauthVersionMax="45" xr10:uidLastSave="{00000000-0000-0000-0000-000000000000}"/>
  <workbookProtection workbookAlgorithmName="SHA-512" workbookHashValue="ASUV3iLeYUUHXe3DK9q9ZAxL3F8LLkHpysDlYDoPRbMiTdtgw6qy/X49ajv4lSDZxXvArgbTDzEC9e4SgZ80Dw==" workbookSaltValue="yK2mjHD+4dYn0/O9rQXQ0Q==" workbookSpinCount="100000" lockStructure="1"/>
  <bookViews>
    <workbookView xWindow="12900" yWindow="45" windowWidth="15060" windowHeight="15285" tabRatio="71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state="hidden" r:id="rId6"/>
    <sheet name="Sheet1" sheetId="6" state="hidden" r:id="rId7"/>
    <sheet name="Matrix" sheetId="2" state="hidden" r:id="rId8"/>
    <sheet name="Data" sheetId="3" state="hidden" r:id="rId9"/>
    <sheet name="Service Calls" sheetId="4"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0" l="1"/>
  <c r="I2" i="5"/>
  <c r="I2" i="9"/>
  <c r="G2" i="1"/>
  <c r="D2" i="1"/>
  <c r="B2" i="10" l="1"/>
  <c r="B2" i="5"/>
  <c r="B2" i="9"/>
  <c r="H22" i="1"/>
  <c r="H77" i="1" l="1"/>
  <c r="D26" i="1" l="1"/>
  <c r="H24" i="1"/>
  <c r="H33" i="1" l="1"/>
  <c r="J36" i="1"/>
  <c r="D16" i="1" l="1"/>
  <c r="J16" i="1"/>
  <c r="L37" i="1" l="1"/>
  <c r="D7" i="1" l="1"/>
  <c r="G7" i="1" s="1"/>
  <c r="H23" i="1"/>
  <c r="B27" i="1" l="1"/>
  <c r="H31" i="1"/>
  <c r="J68" i="1" l="1"/>
  <c r="J67" i="1"/>
  <c r="J66" i="1"/>
  <c r="J47" i="1"/>
  <c r="J46" i="1"/>
  <c r="J45" i="1"/>
  <c r="J17" i="1" l="1"/>
  <c r="J15" i="1"/>
  <c r="J14" i="1"/>
  <c r="J13" i="1"/>
  <c r="J12" i="1"/>
  <c r="J11" i="1"/>
  <c r="D17" i="1"/>
  <c r="D15" i="1"/>
  <c r="D14" i="1"/>
  <c r="D13" i="1"/>
  <c r="D12" i="1"/>
  <c r="D11" i="1"/>
  <c r="K17" i="1" l="1"/>
  <c r="D77" i="1"/>
  <c r="D63" i="1"/>
  <c r="D28" i="1"/>
  <c r="D40" i="1"/>
  <c r="K36" i="1" l="1"/>
  <c r="D6" i="1" l="1"/>
  <c r="G6" i="1" s="1"/>
  <c r="H21" i="1"/>
  <c r="J72" i="1"/>
  <c r="H25" i="1"/>
  <c r="H63" i="1"/>
  <c r="H40" i="1"/>
  <c r="J71" i="1" l="1"/>
  <c r="J70" i="1"/>
  <c r="J79" i="1" l="1"/>
  <c r="J78" i="1"/>
  <c r="J75" i="1"/>
  <c r="J65" i="1"/>
  <c r="J74" i="1"/>
  <c r="J73" i="1"/>
  <c r="J69" i="1"/>
  <c r="J64" i="1"/>
  <c r="J58" i="1"/>
  <c r="J52" i="1"/>
  <c r="J56" i="1"/>
  <c r="J51" i="1"/>
  <c r="J57" i="1"/>
  <c r="J42" i="1"/>
  <c r="K79" i="1" l="1"/>
  <c r="D10" i="1" s="1"/>
  <c r="K75" i="1"/>
  <c r="D9" i="1" s="1"/>
  <c r="G9" i="1" s="1"/>
  <c r="J55" i="1"/>
  <c r="J50" i="1"/>
  <c r="J54" i="1"/>
  <c r="J49" i="1"/>
  <c r="J53" i="1"/>
  <c r="J48" i="1"/>
  <c r="J44" i="1"/>
  <c r="J43" i="1"/>
  <c r="J41" i="1"/>
  <c r="H28" i="1"/>
  <c r="K58" i="1" l="1"/>
  <c r="D8" i="1" l="1"/>
  <c r="G8" i="1" s="1"/>
  <c r="H20" i="1"/>
  <c r="I35" i="1" l="1"/>
  <c r="L81" i="1" l="1"/>
  <c r="L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Kincer, Ronald</author>
  </authors>
  <commentList>
    <comment ref="F34" authorId="0" shapeId="0" xr:uid="{60B852EB-9623-4668-8962-F294D8D6B78B}">
      <text>
        <r>
          <rPr>
            <b/>
            <sz val="9"/>
            <color indexed="81"/>
            <rFont val="Tahoma"/>
            <family val="2"/>
          </rPr>
          <t>Taks these out</t>
        </r>
      </text>
    </comment>
  </commentList>
</comments>
</file>

<file path=xl/sharedStrings.xml><?xml version="1.0" encoding="utf-8"?>
<sst xmlns="http://schemas.openxmlformats.org/spreadsheetml/2006/main" count="408" uniqueCount="246">
  <si>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</si>
  <si>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</si>
  <si>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</si>
  <si>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</si>
  <si>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</si>
  <si>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</si>
  <si>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</si>
  <si>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</si>
  <si>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</si>
  <si>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</si>
  <si>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</si>
  <si>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</si>
  <si>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</si>
  <si>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</si>
  <si>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</si>
  <si>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</si>
  <si>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</si>
  <si>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</si>
  <si>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</si>
  <si>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</si>
  <si>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</si>
  <si>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</si>
  <si>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</si>
  <si>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</si>
  <si>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</si>
  <si>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</si>
  <si>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</si>
  <si>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</si>
  <si>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</si>
  <si>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</si>
  <si>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</si>
  <si>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</si>
  <si>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</si>
  <si>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</si>
  <si>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</si>
  <si>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</si>
  <si>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</si>
  <si>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</si>
  <si>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</si>
  <si>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</si>
  <si>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</si>
  <si>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</si>
  <si>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</si>
  <si>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</si>
  <si>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</si>
  <si>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</si>
  <si>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</si>
  <si>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</si>
  <si>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</si>
  <si>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</si>
  <si>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</si>
  <si>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</si>
  <si>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</si>
  <si>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</si>
  <si>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</si>
  <si>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</si>
  <si>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</si>
  <si>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</si>
  <si>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</si>
  <si>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</si>
  <si>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</si>
  <si>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</si>
  <si>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</si>
  <si>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</si>
  <si>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</si>
  <si>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</si>
  <si>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</si>
  <si>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</si>
  <si>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Up to 25% of exterior walls structurally unsound?</t>
  </si>
  <si>
    <t>Missing up to 25%?</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</si>
  <si>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</si>
  <si>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</si>
  <si>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</si>
  <si>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</si>
  <si>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</si>
  <si>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</si>
  <si>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</si>
  <si>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</si>
  <si>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</si>
  <si>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</si>
  <si>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</si>
  <si>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</si>
  <si>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</si>
  <si>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</si>
  <si>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</si>
  <si>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Wind Damage Level  </t>
  </si>
  <si>
    <t xml:space="preserve">Earthquake Damage Level  </t>
  </si>
  <si>
    <t xml:space="preserve">Fire Damage Level  </t>
  </si>
  <si>
    <t>COD</t>
  </si>
  <si>
    <t>Wind / Rain</t>
  </si>
  <si>
    <t>Is your home in an immediate threat of a landslide or mudslide?</t>
  </si>
  <si>
    <t>Did your home’s well receive damage and is now inoperable?</t>
  </si>
  <si>
    <t>Did your home’s septic system receive damage and is now inoperable?</t>
  </si>
  <si>
    <t>Is your home’s roof missing more than quarter of its plywood or sheathing exposing the attic or the inside of your home to the elements?</t>
  </si>
  <si>
    <t>Have more than a quarter of your home’s exterior walls been removed to the point they are no longer supporting the next upper floor or roof?</t>
  </si>
  <si>
    <t>Delete this?</t>
  </si>
  <si>
    <t>Is more than half of your home’s roof missing shingles or its covering?</t>
  </si>
  <si>
    <t>Are more than half of your windows missing glass?</t>
  </si>
  <si>
    <t>Is there damage from wind or rain to more than half of your home’s ceiling requiring replacement?</t>
  </si>
  <si>
    <t>Is more than a quarter but less than half of your home’s roof missing shingles or its covering?</t>
  </si>
  <si>
    <t>Are more than a quarter but less than half of your home’s windows missing glass?</t>
  </si>
  <si>
    <t>Has more than half of your home’s siding been removed or damaged?</t>
  </si>
  <si>
    <t>Is there damage from wind or rain to more than a quarter but less than half of the home’s ceiling requiring replacement?</t>
  </si>
  <si>
    <t>Were more than half of the kitchen cabinets damaged by wind or rain?</t>
  </si>
  <si>
    <t>Are two or more windows missing glass?</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</si>
  <si>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</si>
  <si>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</si>
  <si>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</si>
  <si>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</si>
  <si>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</si>
  <si>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</si>
  <si>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</si>
  <si>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</si>
  <si>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</si>
  <si>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</si>
  <si>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</si>
  <si>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</si>
  <si>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</si>
  <si>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</si>
  <si>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</si>
  <si>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</si>
  <si>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</si>
  <si>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</si>
  <si>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</si>
  <si>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</si>
  <si>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</si>
  <si>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</si>
  <si>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</si>
  <si>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</si>
  <si>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</si>
  <si>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</si>
  <si>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</si>
  <si>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</si>
  <si>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</si>
  <si>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</si>
  <si>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</si>
  <si>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</si>
  <si>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</si>
  <si>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</si>
  <si>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</si>
  <si>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</si>
  <si>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</si>
  <si>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</si>
  <si>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</si>
  <si>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</si>
  <si>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</si>
  <si>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</si>
  <si>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</si>
  <si>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</si>
  <si>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</si>
  <si>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</si>
  <si>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</si>
  <si>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</si>
  <si>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</si>
  <si>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</si>
  <si>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</si>
  <si>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</si>
  <si>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</si>
  <si>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</si>
  <si>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</si>
  <si>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</si>
  <si>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</si>
  <si>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</si>
  <si>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</si>
  <si>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</si>
  <si>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</si>
  <si>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</si>
  <si>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</si>
  <si>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</si>
  <si>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</si>
  <si>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</si>
  <si>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</si>
  <si>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</si>
  <si>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</si>
  <si>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</si>
  <si>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</si>
  <si>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</si>
  <si>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</si>
  <si>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</si>
  <si>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</si>
  <si>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</si>
  <si>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</si>
  <si>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</si>
  <si>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</si>
  <si>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</si>
  <si>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</si>
  <si>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</si>
  <si>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</si>
  <si>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</si>
  <si>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</si>
  <si>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</si>
  <si>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</si>
  <si>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</si>
  <si>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</si>
  <si>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</si>
  <si>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</si>
  <si>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</si>
  <si>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</si>
  <si>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</si>
  <si>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</si>
  <si>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</si>
  <si>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</si>
  <si>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</si>
  <si>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</si>
  <si>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</si>
  <si>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</si>
  <si>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</si>
  <si>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</si>
  <si>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</si>
  <si>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</si>
  <si>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</si>
  <si>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</si>
  <si>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</si>
  <si>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</si>
  <si>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</si>
  <si>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</si>
  <si>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</si>
  <si>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</si>
  <si>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</si>
  <si>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</si>
  <si>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</si>
  <si>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</si>
  <si>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</si>
  <si>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</si>
  <si>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</si>
  <si>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</si>
  <si>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</si>
  <si>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</si>
  <si>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</si>
  <si>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</si>
  <si>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</si>
  <si>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</si>
  <si>
    <t>House-Single/Duplex</t>
  </si>
  <si>
    <r>
      <t xml:space="preserve">Did </t>
    </r>
    <r>
      <rPr>
        <b/>
        <i/>
        <sz val="12"/>
        <color theme="1"/>
        <rFont val="Calibri"/>
        <family val="2"/>
        <scheme val="minor"/>
      </rPr>
      <t>ANY</t>
    </r>
    <r>
      <rPr>
        <sz val="12"/>
        <color theme="1"/>
        <rFont val="Calibri"/>
        <family val="2"/>
        <scheme val="minor"/>
      </rPr>
      <t xml:space="preserve"> flood water enter your home or crawlspace?</t>
    </r>
  </si>
  <si>
    <t>Was the ductwork, floor insulation, BBI, or subfloor inundated by water in the crawlspace?</t>
  </si>
  <si>
    <t>How high was water in basement?</t>
  </si>
  <si>
    <t>Were there damages to your home’s driveway or privately owned sole access road requiring repairs or debris removal to make it passable?</t>
  </si>
  <si>
    <t>Were there damages to a sole access road owned jointly by you and other members of your community requiring repairs to make it passable?</t>
  </si>
  <si>
    <t>Is your home’s roof missing at least 10% of its shingles or roof covering, or did the loss of roof covering result in damages to interior of the home that impact your ability to live there?</t>
  </si>
  <si>
    <t>Yes / No</t>
  </si>
  <si>
    <t>Garage</t>
  </si>
  <si>
    <t>Is there any disaster caused damage to an interior or exterior heating or cooling element, such as a furnace, condenser or heat pump, leaving it broken or non-functioning?</t>
  </si>
  <si>
    <t>Is your home currently inaccessible due to road or bridge closures or standing water over the road?</t>
  </si>
  <si>
    <t>Less than 3” (Lower than your ankle)
3” to 2’ (Between ankle and knee)
2’ 1" to 4’ (Between knee and waist)
4’ 1" to 6’ (Between waist and head)
Greater than 6’ (Over your head)</t>
  </si>
  <si>
    <t>Remote Housing Inspection Job Aid_R11.C</t>
  </si>
  <si>
    <t>Management Review September 18,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</si>
</sst>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b/>
      <sz val="9"/>
      <color indexed="81"/>
      <name val="Tahoma"/>
      <family val="2"/>
    </font>
    <font>
      <sz val="12"/>
      <name val="Calibri"/>
      <family val="2"/>
      <scheme val="minor"/>
    </font>
    <font>
      <b/>
      <sz val="12"/>
      <color theme="0"/>
      <name val="Calibri"/>
      <family val="2"/>
      <scheme val="minor"/>
    </font>
    <font>
      <sz val="14"/>
      <color theme="1"/>
      <name val="Times New Roman"/>
      <family val="1"/>
    </font>
    <font>
      <sz val="14"/>
      <color rgb="FFFF0000"/>
      <name val="Wingdings"/>
      <charset val="2"/>
    </font>
    <font>
      <sz val="14"/>
      <color theme="1"/>
      <name val="Calibri"/>
      <family val="2"/>
      <scheme val="minor"/>
    </font>
    <font>
      <sz val="14"/>
      <color theme="1"/>
      <name val="Wingdings"/>
      <charset val="2"/>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s>
  <cellStyleXfs count="3">
    <xf numFmtId="0" fontId="0" fillId="0" borderId="0"/>
    <xf numFmtId="0" fontId="23" fillId="0" borderId="0"/>
    <xf numFmtId="0" fontId="24" fillId="0" borderId="0"/>
  </cellStyleXfs>
  <cellXfs count="139">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3"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4" fillId="2" borderId="0" xfId="0" applyFont="1" applyFill="1"/>
    <xf numFmtId="0" fontId="14" fillId="0" borderId="0" xfId="0" applyFont="1"/>
    <xf numFmtId="0" fontId="15" fillId="2" borderId="0" xfId="0" applyFont="1" applyFill="1" applyAlignment="1">
      <alignment horizontal="left" vertical="center" indent="5"/>
    </xf>
    <xf numFmtId="0" fontId="16" fillId="2" borderId="0" xfId="0" applyFont="1" applyFill="1"/>
    <xf numFmtId="0" fontId="17" fillId="2" borderId="0" xfId="0" applyFont="1" applyFill="1" applyAlignment="1">
      <alignment horizontal="left" vertical="center" indent="10"/>
    </xf>
    <xf numFmtId="0" fontId="18"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2"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xf>
    <xf numFmtId="0" fontId="0" fillId="0" borderId="0" xfId="0" applyAlignment="1">
      <alignment horizontal="left" indent="2"/>
    </xf>
    <xf numFmtId="0" fontId="20" fillId="0" borderId="0" xfId="0" applyFont="1" applyAlignment="1">
      <alignment horizontal="left" vertical="center" wrapText="1" indent="2"/>
    </xf>
    <xf numFmtId="0" fontId="22"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5" fillId="0" borderId="11" xfId="2" applyFont="1" applyBorder="1" applyAlignment="1">
      <alignment horizontal="right" wrapText="1"/>
    </xf>
    <xf numFmtId="0" fontId="25"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6" fillId="2" borderId="0" xfId="0" applyFont="1" applyFill="1" applyAlignment="1" applyProtection="1">
      <alignment horizontal="left" vertical="center" wrapText="1"/>
    </xf>
    <xf numFmtId="0" fontId="18" fillId="2" borderId="0" xfId="0" applyFont="1" applyFill="1" applyAlignment="1" applyProtection="1">
      <alignment horizontal="left" vertical="center" wrapText="1" indent="2"/>
    </xf>
    <xf numFmtId="0" fontId="6" fillId="2" borderId="0" xfId="0" applyFont="1" applyFill="1" applyAlignment="1" applyProtection="1">
      <alignment horizontal="left" vertical="center" wrapText="1"/>
    </xf>
    <xf numFmtId="0" fontId="8" fillId="2" borderId="0" xfId="0" applyFont="1" applyFill="1" applyAlignment="1" applyProtection="1">
      <alignment horizontal="left" vertical="center" wrapText="1" indent="2"/>
    </xf>
    <xf numFmtId="0" fontId="6" fillId="7" borderId="11" xfId="0" applyFont="1" applyFill="1" applyBorder="1" applyAlignment="1" applyProtection="1">
      <alignment horizontal="left" vertical="center" wrapText="1"/>
    </xf>
    <xf numFmtId="0" fontId="7" fillId="7" borderId="11" xfId="0" applyFont="1" applyFill="1" applyBorder="1" applyAlignment="1" applyProtection="1">
      <alignment horizontal="center" vertical="center"/>
      <protection locked="0"/>
    </xf>
    <xf numFmtId="0" fontId="0" fillId="2" borderId="0" xfId="0" applyFont="1" applyFill="1" applyProtection="1"/>
    <xf numFmtId="0" fontId="22" fillId="2" borderId="0" xfId="0" applyFont="1" applyFill="1" applyAlignment="1" applyProtection="1">
      <alignment horizontal="right"/>
    </xf>
    <xf numFmtId="0" fontId="18" fillId="2" borderId="0" xfId="0" applyFont="1" applyFill="1" applyAlignment="1" applyProtection="1">
      <alignment horizontal="left" indent="1"/>
    </xf>
    <xf numFmtId="0" fontId="8" fillId="2" borderId="0" xfId="0" applyFont="1" applyFill="1" applyAlignment="1">
      <alignment horizontal="left" vertical="center" wrapText="1" indent="2"/>
    </xf>
    <xf numFmtId="0" fontId="0" fillId="0" borderId="0" xfId="0" applyAlignment="1"/>
    <xf numFmtId="0" fontId="7" fillId="2" borderId="0" xfId="0" applyFont="1" applyFill="1" applyAlignment="1" applyProtection="1">
      <alignment horizontal="left" vertical="top"/>
    </xf>
    <xf numFmtId="0" fontId="22" fillId="0" borderId="0" xfId="0" applyFont="1" applyAlignment="1"/>
    <xf numFmtId="0" fontId="0" fillId="2" borderId="0" xfId="0" applyFont="1" applyFill="1"/>
    <xf numFmtId="0" fontId="22" fillId="2" borderId="0" xfId="0" applyFont="1" applyFill="1"/>
    <xf numFmtId="0" fontId="7"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wrapText="1" indent="2"/>
    </xf>
    <xf numFmtId="0" fontId="8" fillId="2" borderId="36" xfId="0" applyFont="1" applyFill="1" applyBorder="1" applyAlignment="1">
      <alignment horizontal="left" vertical="top" wrapText="1" indent="2"/>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0" xfId="0" applyFont="1" applyFill="1" applyAlignment="1" applyProtection="1">
      <alignment horizontal="left" vertical="top" wrapText="1"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23"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7" fillId="2" borderId="24" xfId="0" applyFont="1" applyFill="1" applyBorder="1" applyAlignment="1" applyProtection="1">
      <alignment horizontal="left" vertical="center" wrapText="1"/>
    </xf>
    <xf numFmtId="0" fontId="7" fillId="2" borderId="26" xfId="0" applyFont="1" applyFill="1" applyBorder="1" applyAlignment="1" applyProtection="1">
      <alignment horizontal="left" vertical="center" wrapText="1"/>
    </xf>
    <xf numFmtId="0" fontId="7" fillId="2" borderId="29" xfId="0" applyFont="1" applyFill="1" applyBorder="1" applyAlignment="1" applyProtection="1">
      <alignment horizontal="left" vertical="center" wrapText="1"/>
    </xf>
    <xf numFmtId="0" fontId="7" fillId="2" borderId="2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20"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Normal" xfId="0" builtinId="0"/>
    <cellStyle name="Normal 3" xfId="1" xr:uid="{8E054238-1CFD-4B26-8710-38E330F05C3E}"/>
    <cellStyle name="Normal_Sheet1" xfId="2" xr:uid="{5CAEEFD6-2BA3-4EC5-95BB-D5675D4F56DC}"/>
  </cellStyles>
  <dxfs count="130">
    <dxf>
      <fill>
        <patternFill>
          <bgColor rgb="FF92D050"/>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581025</xdr:colOff>
      <xdr:row>2</xdr:row>
      <xdr:rowOff>171451</xdr:rowOff>
    </xdr:from>
    <xdr:to>
      <xdr:col>14</xdr:col>
      <xdr:colOff>66674</xdr:colOff>
      <xdr:row>54</xdr:row>
      <xdr:rowOff>180975</xdr:rowOff>
    </xdr:to>
    <xdr:sp macro="" textlink="">
      <xdr:nvSpPr>
        <xdr:cNvPr id="3" name="TextBox 2">
          <a:extLst>
            <a:ext uri="{FF2B5EF4-FFF2-40B4-BE49-F238E27FC236}">
              <a16:creationId xmlns:a16="http://schemas.microsoft.com/office/drawing/2014/main" id="{80A988A2-E3EC-4E6B-A1E1-175A537CE3F1}"/>
            </a:ext>
          </a:extLst>
        </xdr:cNvPr>
        <xdr:cNvSpPr txBox="1"/>
      </xdr:nvSpPr>
      <xdr:spPr>
        <a:xfrm>
          <a:off x="581025" y="552451"/>
          <a:ext cx="8020049" cy="9915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nSpc>
              <a:spcPct val="108000"/>
            </a:lnSpc>
          </a:pPr>
          <a:r>
            <a:rPr lang="en-US" sz="1100">
              <a:solidFill>
                <a:schemeClr val="tx1"/>
              </a:solidFill>
              <a:latin typeface="Arial" panose="020B0604020202020204" pitchFamily="34" charset="0"/>
              <a:cs typeface="Arial" panose="020B0604020202020204" pitchFamily="34" charset="0"/>
            </a:rPr>
            <a:t>Hello, my name is ________________ and I am a</a:t>
          </a:r>
          <a:r>
            <a:rPr lang="en-US" sz="1100" baseline="0">
              <a:solidFill>
                <a:schemeClr val="tx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contracted</a:t>
          </a:r>
          <a:r>
            <a:rPr lang="en-US" sz="1100">
              <a:solidFill>
                <a:schemeClr val="tx1"/>
              </a:solidFill>
              <a:latin typeface="Arial" panose="020B0604020202020204" pitchFamily="34" charset="0"/>
              <a:cs typeface="Arial" panose="020B0604020202020204" pitchFamily="34" charset="0"/>
            </a:rPr>
            <a:t> inspector with FEMA, my inspector number is _________________and I am trying to reach (applicant name). I’m calling regarding the application for assistance you submitted to FEMA.</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Due to the current conditions surrounding COVID-19 and to ensure public safety, we will need to perform your assessment by phone</a:t>
          </a:r>
          <a:r>
            <a:rPr lang="en-US" sz="1100" b="0">
              <a:solidFill>
                <a:schemeClr val="tx1"/>
              </a:solidFill>
              <a:latin typeface="Arial" panose="020B0604020202020204" pitchFamily="34" charset="0"/>
              <a:cs typeface="Arial" panose="020B0604020202020204" pitchFamily="34" charset="0"/>
            </a:rPr>
            <a:t>,</a:t>
          </a:r>
          <a:r>
            <a:rPr lang="en-US" sz="1100" b="1">
              <a:solidFill>
                <a:schemeClr val="tx1"/>
              </a:solidFill>
              <a:latin typeface="Arial" panose="020B0604020202020204" pitchFamily="34" charset="0"/>
              <a:cs typeface="Arial" panose="020B0604020202020204" pitchFamily="34" charset="0"/>
            </a:rPr>
            <a:t> </a:t>
          </a:r>
          <a:r>
            <a:rPr lang="en-US" sz="1100">
              <a:solidFill>
                <a:schemeClr val="tx1"/>
              </a:solidFill>
              <a:latin typeface="Arial" panose="020B0604020202020204" pitchFamily="34" charset="0"/>
              <a:cs typeface="Arial" panose="020B0604020202020204" pitchFamily="34" charset="0"/>
            </a:rPr>
            <a:t>and we will be discussing disaster caused damages to your dwelling, personal property, and other needs.</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This interview may take 15 to 30 minutes to complete.  Do you have time for this call now?</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i="1">
              <a:solidFill>
                <a:schemeClr val="tx1"/>
              </a:solidFill>
              <a:latin typeface="Arial" panose="020B0604020202020204" pitchFamily="34" charset="0"/>
              <a:cs typeface="Arial" panose="020B0604020202020204" pitchFamily="34" charset="0"/>
            </a:rPr>
            <a:t>(If not, provide the applicant with your contact number and acceptable times to reach you in the next 7 days).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Before I continue, I must tell you this call may be monitored for quality assurance purposes. The Privacy Act of 1974 protects your rights as to how FEMA uses and shares your information. The Stafford Act and other authorities allow FEMA to collect this information to determine eligibility and administer financial assistance as a result of an Emergency or Presidentially declared disaster. The information I collect may be shared with Federal, State and Local service providers to help find additional assistance for your household’s disaster recovery needs. A FEMA quality control inspector may contact you to discuss your damage and may view the exterior of your home. You are not required to complete this inspection. However, if you do not complete your inspection, you may not be eligible for assistance with your home repairs. The information that you give must be true and correct. Intentionally making false statements or concealing any information to obtain disaster aid is a violation of federal and state laws. </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Do you understand this statement?</a:t>
          </a: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 </a:t>
          </a:r>
        </a:p>
        <a:p>
          <a:pPr>
            <a:lnSpc>
              <a:spcPct val="108000"/>
            </a:lnSpc>
          </a:pPr>
          <a:r>
            <a:rPr lang="en-US" sz="1100" i="1">
              <a:solidFill>
                <a:schemeClr val="tx1"/>
              </a:solidFill>
              <a:effectLst/>
              <a:latin typeface="Arial" panose="020B0604020202020204" pitchFamily="34" charset="0"/>
              <a:ea typeface="+mn-ea"/>
              <a:cs typeface="Arial" panose="020B0604020202020204" pitchFamily="34" charset="0"/>
            </a:rPr>
            <a:t>(Applicants who do not understand or answer no, return the inspection as Withdrawn)</a:t>
          </a:r>
        </a:p>
        <a:p>
          <a:pPr>
            <a:lnSpc>
              <a:spcPct val="108000"/>
            </a:lnSpc>
          </a:pPr>
          <a:endParaRPr lang="en-US" sz="1100">
            <a:solidFill>
              <a:schemeClr val="tx1"/>
            </a:solidFill>
          </a:endParaRPr>
        </a:p>
        <a:p>
          <a:pPr>
            <a:lnSpc>
              <a:spcPct val="108000"/>
            </a:lnSpc>
          </a:pPr>
          <a:r>
            <a:rPr lang="en-US" sz="1100">
              <a:solidFill>
                <a:schemeClr val="tx1"/>
              </a:solidFill>
              <a:latin typeface="Arial" panose="020B0604020202020204" pitchFamily="34" charset="0"/>
              <a:cs typeface="Arial" panose="020B0604020202020204" pitchFamily="34" charset="0"/>
            </a:rPr>
            <a:t>Because of the Privacy Act, I need to ask you a question in order to verify that I am speaking to the right person.  Can you please provide me with the last four digits of your 9-digit FEMA assistance application number … also known as the registration number?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i="1">
              <a:solidFill>
                <a:schemeClr val="tx1"/>
              </a:solidFill>
              <a:latin typeface="Arial" panose="020B0604020202020204" pitchFamily="34" charset="0"/>
              <a:cs typeface="Arial" panose="020B0604020202020204" pitchFamily="34" charset="0"/>
            </a:rPr>
            <a:t>(If not verified, ask the applicant to call FEMA’s Helpline at 1-800-621-3362 (FEMA) to obtain their Registration ID, and once obtained, to call or text you for the interview to be conducted).</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Thank you for confirming and to validate that I am representing FEMA and authorized to conduct this interview, I will provide you with the first four digits of your 9-digit registration number </a:t>
          </a:r>
          <a:r>
            <a:rPr lang="en-US" sz="1100" i="1">
              <a:solidFill>
                <a:schemeClr val="tx1"/>
              </a:solidFill>
              <a:latin typeface="Arial" panose="020B0604020202020204" pitchFamily="34" charset="0"/>
              <a:cs typeface="Arial" panose="020B0604020202020204" pitchFamily="34" charset="0"/>
            </a:rPr>
            <a:t>(provide the first 4 digits of their Registration number). </a:t>
          </a:r>
          <a:r>
            <a:rPr lang="en-US" sz="1100">
              <a:solidFill>
                <a:schemeClr val="tx1"/>
              </a:solidFill>
              <a:latin typeface="Arial" panose="020B0604020202020204" pitchFamily="34" charset="0"/>
              <a:cs typeface="Arial" panose="020B0604020202020204" pitchFamily="34" charset="0"/>
            </a:rPr>
            <a:t> </a:t>
          </a:r>
        </a:p>
        <a:p>
          <a:endParaRPr lang="en-US" sz="1100">
            <a:solidFill>
              <a:schemeClr val="tx1"/>
            </a:solidFill>
          </a:endParaRPr>
        </a:p>
        <a:p>
          <a:r>
            <a:rPr lang="en-US" sz="1100" i="1">
              <a:solidFill>
                <a:schemeClr val="tx1"/>
              </a:solidFill>
              <a:latin typeface="Arial" panose="020B0604020202020204" pitchFamily="34" charset="0"/>
              <a:cs typeface="Arial" panose="020B0604020202020204" pitchFamily="34" charset="0"/>
            </a:rPr>
            <a:t>Once verified, proceed to the Questions Tab</a:t>
          </a:r>
        </a:p>
        <a:p>
          <a:r>
            <a:rPr lang="en-US" sz="1100">
              <a:solidFill>
                <a:schemeClr val="tx1"/>
              </a:solidFill>
              <a:latin typeface="Arial" panose="020B0604020202020204" pitchFamily="34" charset="0"/>
              <a:cs typeface="Arial" panose="020B0604020202020204" pitchFamily="34" charset="0"/>
            </a:rPr>
            <a:t> </a:t>
          </a:r>
        </a:p>
        <a:p>
          <a:r>
            <a:rPr lang="en-US" sz="1100">
              <a:solidFill>
                <a:schemeClr val="tx1"/>
              </a:solidFill>
              <a:latin typeface="Arial" panose="020B0604020202020204" pitchFamily="34" charset="0"/>
              <a:cs typeface="Arial" panose="020B0604020202020204" pitchFamily="34" charset="0"/>
            </a:rPr>
            <a:t>***********************************************************************</a:t>
          </a:r>
        </a:p>
        <a:p>
          <a:r>
            <a:rPr lang="en-US" sz="1100">
              <a:solidFill>
                <a:schemeClr val="tx1"/>
              </a:solidFill>
              <a:latin typeface="Arial" panose="020B0604020202020204" pitchFamily="34" charset="0"/>
              <a:cs typeface="Arial" panose="020B0604020202020204" pitchFamily="34" charset="0"/>
            </a:rPr>
            <a:t>Use the following statement for applicants who do not answer calls, or for use when texting an interview appointment: </a:t>
          </a:r>
        </a:p>
        <a:p>
          <a:endParaRPr lang="en-US" sz="1100">
            <a:solidFill>
              <a:schemeClr val="tx1"/>
            </a:solidFill>
            <a:latin typeface="Arial" panose="020B0604020202020204" pitchFamily="34" charset="0"/>
            <a:cs typeface="Arial" panose="020B0604020202020204" pitchFamily="34" charset="0"/>
          </a:endParaRPr>
        </a:p>
        <a:p>
          <a:r>
            <a:rPr lang="en-US" sz="1100">
              <a:solidFill>
                <a:schemeClr val="tx1"/>
              </a:solidFill>
              <a:latin typeface="Arial" panose="020B0604020202020204" pitchFamily="34" charset="0"/>
              <a:cs typeface="Arial" panose="020B0604020202020204" pitchFamily="34" charset="0"/>
            </a:rPr>
            <a:t> “This is ___, a</a:t>
          </a:r>
          <a:r>
            <a:rPr lang="en-US" sz="1100" baseline="0">
              <a:solidFill>
                <a:schemeClr val="tx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contracted</a:t>
          </a:r>
          <a:r>
            <a:rPr lang="en-US" sz="1100">
              <a:solidFill>
                <a:schemeClr val="tx1"/>
              </a:solidFill>
              <a:latin typeface="Arial" panose="020B0604020202020204" pitchFamily="34" charset="0"/>
              <a:cs typeface="Arial" panose="020B0604020202020204" pitchFamily="34" charset="0"/>
            </a:rPr>
            <a:t>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xdr:row>
      <xdr:rowOff>180975</xdr:rowOff>
    </xdr:from>
    <xdr:to>
      <xdr:col>11</xdr:col>
      <xdr:colOff>200025</xdr:colOff>
      <xdr:row>22</xdr:row>
      <xdr:rowOff>95250</xdr:rowOff>
    </xdr:to>
    <xdr:sp macro="" textlink="">
      <xdr:nvSpPr>
        <xdr:cNvPr id="3" name="TextBox 2">
          <a:extLst>
            <a:ext uri="{FF2B5EF4-FFF2-40B4-BE49-F238E27FC236}">
              <a16:creationId xmlns:a16="http://schemas.microsoft.com/office/drawing/2014/main" id="{470DD01F-B7C4-42C2-A7BF-04BBA44F7E3C}"/>
            </a:ext>
          </a:extLst>
        </xdr:cNvPr>
        <xdr:cNvSpPr txBox="1"/>
      </xdr:nvSpPr>
      <xdr:spPr>
        <a:xfrm>
          <a:off x="600075" y="5619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 </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2</xdr:row>
      <xdr:rowOff>161925</xdr:rowOff>
    </xdr:from>
    <xdr:to>
      <xdr:col>14</xdr:col>
      <xdr:colOff>209550</xdr:colOff>
      <xdr:row>87</xdr:row>
      <xdr:rowOff>123826</xdr:rowOff>
    </xdr:to>
    <xdr:sp macro="" textlink="">
      <xdr:nvSpPr>
        <xdr:cNvPr id="3" name="TextBox 2">
          <a:extLst>
            <a:ext uri="{FF2B5EF4-FFF2-40B4-BE49-F238E27FC236}">
              <a16:creationId xmlns:a16="http://schemas.microsoft.com/office/drawing/2014/main" id="{A830DBE7-ABB9-4DC2-9FE2-069E0433A442}"/>
            </a:ext>
          </a:extLst>
        </xdr:cNvPr>
        <xdr:cNvSpPr txBox="1"/>
      </xdr:nvSpPr>
      <xdr:spPr>
        <a:xfrm>
          <a:off x="609600" y="638175"/>
          <a:ext cx="8267700" cy="2020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Assumption: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 will be assigned to experienced inspectors who are familiar with the intuitive screen-by-screen flow of the ACE inspection software as well as the procedures and guidelines that govern the inspection process.  Inspectors make phone contact with the applicant and follow the standard protocol they use on field inspections.  They begin by verbally confirming the applicant’s name and contact information and proceeding to follow the prompts in the ACE software for things like household members, number of bedrooms occupied, utility outages, and unmet needs.  The inspector follows a guided script, asking the applicant questions about the type of home they live in, the foundation, and the degree of damage the home sustained from the disaster.  The inspector asks any off-script clarifying questions as they deem necessary from their experience and from the information the applicant provides and arrives at an overall classification of the degree of damage to the structure of the home.  Once the inspector has determined the level of structural damage to real property, the ACE prompts for personal property room furnishings and appliances are addressed using the context of the real property damage as the evidence or lack of evidence.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Assessor Damage Level Procedure: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Record the SINGLE greatest damage level for each reported COD. Dwelling’s containing a basement where flooding rose to the first floor inundating the basement, record both a basement damage level and a dwelling damage level. Dwellings with exterior well, septic system, road/bridges, or landslide damages will include the appropriate line item for these damages. Use the damage classifications below to confirm the appropriate Renter RP damage level.</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Procedure and ACE Functionality: </a:t>
          </a:r>
          <a:r>
            <a:rPr lang="en-US" sz="11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record the appropriate destroyed line items for an owner (residence rebuild, travel trailer replace, or mobile home replace) or select “Destroyed” for a renter in the Habitability Compromised screen. Then proceed with the inspection as normal for addressing personal property.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Conduct the remote inspection with the Registrant, Co-Registrant, or authorized third party.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request or accept to receive any electronic documents, photos, or videos from the applicant.</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school items, and all other information as you normally would.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Select No for Photo ID Viewed.</a:t>
          </a: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Occupancy/Primary Residence verification and 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Owners - If there is no red hazard triangle, address as normal with merchant’s statement for occupancy and official’s record for ownership and the comment that the verification was provided by FEMA. </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 a comment when Occupancy/Primary Residence or Ownership are not verified.</a:t>
          </a: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Renters - If there is no red hazard triangle, address as normal with merchant’s statement for occupancy and the verification was provided by FEMA.  If there is a red hazard triangle, attempt a contact to the landlord and provide their name and contact number when available, at least three attempts during two days with 5-6 hours between each call.</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 a comment when Occupancy/Primary Residence or Ownership are not verified.</a:t>
          </a:r>
        </a:p>
        <a:p>
          <a:pPr marL="342900" marR="0" lvl="0" indent="-342900">
            <a:lnSpc>
              <a:spcPct val="105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Comment: “Offsite Assessment – Occupancy Not Verified, Include the landlord name, contact number, and the times you attempted to contact the landlord, at least three attempts during the course of two days.”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Intent to occupy: Do not attempt to prove intent to occupy.  Record occupancy as “Not Verified” and comment about the impending relocation.</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“Offsite Assessment - Intent to occupy”</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Homeless:  Change the applicant to a renter.  The Habitability Compromised selection will be No, and limited personal property will be recorded.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record eligible (miscellaneous) purchased items purchased or rented in response to the disaster.  If they say they purchased an item, advise them to call the FEMA helpline for more information and keep their receipt as they will need to submit it in the future.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100 for the size of the home.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Non-traditional housing:  Select “Other” for residence type and a descriptive comment.  For example: “Offsite Assessment – Tent on bare earth”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 habitable home is safe, sanitary and functional.  Habitability will be based on the home’s condition immediately following the event for Owners; and at the time of the phone interview for Renters. FEMA has determined that it is reasonable to expect applicants or their landlords to make some repairs of a minor nature without federal assistance. If the inspector determines, after further questioning the applicant of the dwelling’s condition that the disaster caused damages are minimal enough for it to be reasonable to expect them or the landlord to make repairs, </a:t>
          </a:r>
          <a:r>
            <a:rPr lang="en-US" sz="1100" b="1">
              <a:effectLst/>
              <a:latin typeface="Calibri" panose="020F0502020204030204" pitchFamily="34" charset="0"/>
              <a:ea typeface="Calibri" panose="020F0502020204030204" pitchFamily="34" charset="0"/>
              <a:cs typeface="Times New Roman" panose="02020603050405020304" pitchFamily="18" charset="0"/>
            </a:rPr>
            <a:t>DO NOT </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RECORD A DAMAGE LEVEL or SERVICE CALLS,</a:t>
          </a:r>
          <a:r>
            <a:rPr lang="en-US" sz="1100">
              <a:effectLst/>
              <a:latin typeface="Calibri" panose="020F0502020204030204" pitchFamily="34" charset="0"/>
              <a:ea typeface="Calibri" panose="020F0502020204030204" pitchFamily="34" charset="0"/>
              <a:cs typeface="Times New Roman" panose="02020603050405020304" pitchFamily="18" charset="0"/>
            </a:rPr>
            <a:t> and select “</a:t>
          </a:r>
          <a:r>
            <a:rPr lang="en-US" sz="1100" b="1">
              <a:effectLst/>
              <a:latin typeface="Calibri" panose="020F0502020204030204" pitchFamily="34" charset="0"/>
              <a:ea typeface="Calibri" panose="020F0502020204030204" pitchFamily="34" charset="0"/>
              <a:cs typeface="Times New Roman" panose="02020603050405020304" pitchFamily="18" charset="0"/>
            </a:rPr>
            <a:t>No</a:t>
          </a:r>
          <a:r>
            <a:rPr lang="en-US" sz="1100">
              <a:effectLst/>
              <a:latin typeface="Calibri" panose="020F0502020204030204" pitchFamily="34" charset="0"/>
              <a:ea typeface="Calibri" panose="020F0502020204030204" pitchFamily="34" charset="0"/>
              <a:cs typeface="Times New Roman" panose="02020603050405020304" pitchFamily="18" charset="0"/>
            </a:rPr>
            <a:t>” for Habitability Compromised. (clarified 5.22.2020)</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Record Real Property line items for owners in the exterior room.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Flooded Crawlspace: When flooding exists in a crawlspace, ask the applicant if flood waters reached the dwelling’s floor insulation, bottom board insulation, ductwork or subflooring. If Yes, record the Damage Level of 1 for the residence type recording a high water location on the first floor of 1”.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b="1" u="sng">
              <a:effectLst/>
              <a:latin typeface="Calibri" panose="020F0502020204030204" pitchFamily="34" charset="0"/>
              <a:ea typeface="Calibri" panose="020F0502020204030204" pitchFamily="34" charset="0"/>
              <a:cs typeface="Times New Roman" panose="02020603050405020304" pitchFamily="18" charset="0"/>
            </a:rPr>
            <a:t>Do not</a:t>
          </a:r>
          <a:r>
            <a:rPr lang="en-US" sz="1100">
              <a:effectLst/>
              <a:latin typeface="Calibri" panose="020F0502020204030204" pitchFamily="34" charset="0"/>
              <a:ea typeface="Calibri" panose="020F0502020204030204" pitchFamily="34" charset="0"/>
              <a:cs typeface="Times New Roman" panose="02020603050405020304" pitchFamily="18" charset="0"/>
            </a:rPr>
            <a:t> record a damage level merely if the crawlspace received water or when claiming soft floors (releveling)…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HWM in Garage and not in dwelling: When flooding type waters enter the garage and not on the first occupied floor, DO NOT  record a flood damage level for the first floor unless floor insulation/ductwork is damaged per the Crawlspace guidance. If there is damage to a furnace in the garage, record the HVAC Service Call.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Habitability Special Conditions: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Relocation:  When the applicant indicates they were forced to relocate due to the disaster, attempt to verify this condition with the LL or building manager providing their name and contact information. When unable to verify, retain the  FTR situation recording the habitability determination of “Yes”.  If the LL is evicting the applicant to occupy the home, add the landlord’s name and phone number in a comment.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habitability compromised as Yes if you have determined that the real property damage is: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to relocate / tagged</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Owners - any of the LEVEL line items, any of the service calls, or any of the destroyed line items.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Renters – Major, Moderate, or Destroyed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HRR= No:  Add a comment describing the situation.  For example: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App Reported No Damage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Personal Property Items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current location based on the applicant’s statement as normal.</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Field: </a:t>
          </a: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the applicant is unable/unwilling to provide responses to questions that are critical to completion of the inspection, the inspector will specifically note in comments.</a:t>
          </a:r>
        </a:p>
        <a:p>
          <a:pPr marL="742950" marR="0" lvl="1" indent="-285750">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Provide a few brief/short comments describing the damage and the location.  Like “app states roof damage to back of house” or “app states tree branch fell on roof damaging shingles” (new 5.21.2020).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u="sng">
              <a:effectLst/>
              <a:latin typeface="Calibri" panose="020F0502020204030204" pitchFamily="34" charset="0"/>
              <a:ea typeface="Calibri" panose="020F0502020204030204" pitchFamily="34" charset="0"/>
              <a:cs typeface="Times New Roman" panose="02020603050405020304" pitchFamily="18" charset="0"/>
            </a:rPr>
            <a:t>American Sign Language Interpreter Services: </a:t>
          </a:r>
          <a:r>
            <a:rPr lang="en-US" sz="1100">
              <a:effectLst/>
              <a:latin typeface="Calibri" panose="020F0502020204030204" pitchFamily="34" charset="0"/>
              <a:ea typeface="Calibri" panose="020F0502020204030204" pitchFamily="34" charset="0"/>
              <a:cs typeface="Times New Roman" panose="02020603050405020304" pitchFamily="18"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following steps will be utilized by FEMA to communicate the interview with the applicant through VRS once obtaining the inspection: </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obtains number for VRS equipment from the person who picked up</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then calls the FRS @ 877-709-5801</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provides VRS phone number for the FRS rep to call &amp; connect</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Engages in the interaction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endParaRPr lang="en-US" sz="12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600075</xdr:colOff>
      <xdr:row>2</xdr:row>
      <xdr:rowOff>152400</xdr:rowOff>
    </xdr:from>
    <xdr:to>
      <xdr:col>14</xdr:col>
      <xdr:colOff>266700</xdr:colOff>
      <xdr:row>419</xdr:row>
      <xdr:rowOff>19050</xdr:rowOff>
    </xdr:to>
    <xdr:sp macro="" textlink="">
      <xdr:nvSpPr>
        <xdr:cNvPr id="3" name="TextBox 2">
          <a:extLst>
            <a:ext uri="{FF2B5EF4-FFF2-40B4-BE49-F238E27FC236}">
              <a16:creationId xmlns:a16="http://schemas.microsoft.com/office/drawing/2014/main" id="{ADC2C934-89F8-4C13-ADCD-C375B8E2A464}"/>
            </a:ext>
          </a:extLst>
        </xdr:cNvPr>
        <xdr:cNvSpPr txBox="1"/>
      </xdr:nvSpPr>
      <xdr:spPr>
        <a:xfrm>
          <a:off x="600075" y="533400"/>
          <a:ext cx="8201025" cy="793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r>
            <a:rPr lang="en-US" sz="1100" b="1" u="sng">
              <a:solidFill>
                <a:srgbClr val="FF0000"/>
              </a:solidFill>
              <a:effectLst/>
              <a:latin typeface="+mn-lt"/>
              <a:ea typeface="+mn-ea"/>
              <a:cs typeface="+mn-cs"/>
            </a:rPr>
            <a:t>9/18/2020:</a:t>
          </a:r>
          <a:endParaRPr lang="en-US" sz="1100">
            <a:solidFill>
              <a:srgbClr val="FF0000"/>
            </a:solidFill>
            <a:effectLst/>
            <a:latin typeface="+mn-lt"/>
            <a:ea typeface="+mn-ea"/>
            <a:cs typeface="+mn-cs"/>
          </a:endParaRPr>
        </a:p>
        <a:p>
          <a:r>
            <a:rPr lang="en-US" sz="1100">
              <a:solidFill>
                <a:srgbClr val="FF0000"/>
              </a:solidFill>
              <a:effectLst/>
              <a:latin typeface="+mn-lt"/>
              <a:ea typeface="+mn-ea"/>
              <a:cs typeface="+mn-cs"/>
            </a:rPr>
            <a:t>Amended Wind Damage Level 3 responses for a renter to now record “Moderate Damage”. Previous selection was Major Damage. </a:t>
          </a:r>
        </a:p>
        <a:p>
          <a:pPr marL="0" marR="0">
            <a:lnSpc>
              <a:spcPct val="107000"/>
            </a:lnSpc>
            <a:spcBef>
              <a:spcPts val="0"/>
            </a:spcBef>
            <a:spcAft>
              <a:spcPts val="600"/>
            </a:spcAft>
          </a:pPr>
          <a:endPar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8/26/2020</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New line of questioning to confirm if the applicant’s home is inaccessible – added. </a:t>
          </a: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Remove the furnace damage line of questioning for earthquakes</a:t>
          </a: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Water levels now distinguished. </a:t>
          </a:r>
        </a:p>
        <a:p>
          <a:r>
            <a:rPr lang="en-US" sz="1100" b="1" u="sng">
              <a:solidFill>
                <a:schemeClr val="tx1"/>
              </a:solidFill>
              <a:effectLst/>
              <a:latin typeface="+mn-lt"/>
              <a:ea typeface="+mn-ea"/>
              <a:cs typeface="+mn-cs"/>
            </a:rPr>
            <a:t>7/22/2020</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Clarified HWM’s in garages not reaching the first occupied floor, record per crawlspace guidance  and if the furnace is damaged, record the HVAC SC.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Damage Levels no longer include the furnace line item therefore, inspectors are to ask about both exterior and interior HVAC mechanical damages (furnaces / condensers) recording the HVAC Service Call when either component is damaged.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Maximum basement damage level is a four (4).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Condominiums no longer receive the service call questions when utilizing the FTR situation when only such external items exist.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Inspectors are to confirm if an upper bedroom is available prior to confirming the “finish” basement damage level. </a:t>
          </a:r>
        </a:p>
        <a:p>
          <a:pPr marL="0" marR="0">
            <a:lnSpc>
              <a:spcPct val="107000"/>
            </a:lnSpc>
            <a:spcBef>
              <a:spcPts val="0"/>
            </a:spcBef>
            <a:spcAft>
              <a:spcPts val="600"/>
            </a:spcAft>
          </a:pPr>
          <a:endParaRPr lang="en-US" sz="1100" b="1" u="sng">
            <a:solidFill>
              <a:schemeClr val="tx1"/>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chemeClr val="tx1"/>
              </a:solidFill>
              <a:effectLst/>
              <a:latin typeface="+mn-lt"/>
              <a:ea typeface="Calibri" panose="020F0502020204030204" pitchFamily="34" charset="0"/>
              <a:cs typeface="Times New Roman" panose="02020603050405020304" pitchFamily="18" charset="0"/>
            </a:rPr>
            <a:t>6.16.2020</a:t>
          </a:r>
          <a:endParaRPr lang="en-US" sz="1100">
            <a:solidFill>
              <a:schemeClr val="tx1"/>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mn-lt"/>
              <a:ea typeface="Calibri" panose="020F0502020204030204" pitchFamily="34" charset="0"/>
              <a:cs typeface="Times New Roman" panose="02020603050405020304" pitchFamily="18" charset="0"/>
            </a:rPr>
            <a:t>Removed the required DR-Specific Special Condition selection for Remote Assessments. This change was implemented due to an ACE 4.11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software updated deployed 6.13.2020 noting a field confirming “remote” inspections.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6.2.2020</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Service calls may be recorded on remote assessment appeals.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5.22.2020</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Updated requirement to comment on damages and habitability confirmation.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5.14.2020</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Updated the questionnaire to address multi-family road damages.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4.16.20 Update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4.14.20 Update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Contract</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If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address as destroyed with Residence, Rebuild, TT/MH, replace for owners, or Destroyed for renters.  Otherwise, the determination of destroyed will only be achievable through the remote inspection interview with the applicant with onsite validation.</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Award Package RP Line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Please confirm if the attached doc,  Award Package RP Line Items shared on 3/17 is still current?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Latest RP line item document are listed in the RP line item tab of the Excel version of the Job Aid, or below: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Item</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u="sng">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6.2.2020:</a:t>
          </a: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Assessors are to now verify multi-family road and bridge damages using this revised document/script.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4.16.2020 update: 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1"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i="1">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an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lvl="1" indent="-285750">
            <a:lnSpc>
              <a:spcPct val="105000"/>
            </a:lnSpc>
            <a:buFont typeface="Courier New" panose="02070309020205020404" pitchFamily="49" charset="0"/>
            <a:buChar char="o"/>
          </a:pPr>
          <a:r>
            <a:rPr lang="en-US">
              <a:solidFill>
                <a:schemeClr val="tx1"/>
              </a:solidFill>
              <a:effectLst/>
            </a:rPr>
            <a:t>6391 Residence Rebuild</a:t>
          </a:r>
        </a:p>
        <a:p>
          <a:pPr marL="742950" lvl="1" indent="-285750">
            <a:lnSpc>
              <a:spcPct val="105000"/>
            </a:lnSpc>
            <a:buFont typeface="Courier New" panose="02070309020205020404" pitchFamily="49" charset="0"/>
            <a:buChar char="o"/>
          </a:pPr>
          <a:r>
            <a:rPr lang="en-US">
              <a:solidFill>
                <a:schemeClr val="tx1"/>
              </a:solidFill>
              <a:effectLst/>
            </a:rPr>
            <a:t>6980 Mobile Home Replace</a:t>
          </a:r>
        </a:p>
        <a:p>
          <a:pPr marL="742950" lvl="1" indent="-285750">
            <a:lnSpc>
              <a:spcPct val="105000"/>
            </a:lnSpc>
            <a:buFont typeface="Courier New" panose="02070309020205020404" pitchFamily="49" charset="0"/>
            <a:buChar char="o"/>
          </a:pPr>
          <a:r>
            <a:rPr lang="en-US">
              <a:solidFill>
                <a:schemeClr val="tx1"/>
              </a:solidFill>
              <a:effectLst/>
            </a:rPr>
            <a:t>6981 Travel Trailer Replace</a:t>
          </a:r>
        </a:p>
        <a:p>
          <a:pPr marL="742950" lvl="1" indent="-285750">
            <a:lnSpc>
              <a:spcPct val="105000"/>
            </a:lnSpc>
            <a:buFont typeface="Courier New" panose="02070309020205020404" pitchFamily="49" charset="0"/>
            <a:buChar char="o"/>
          </a:pPr>
          <a:r>
            <a:rPr lang="en-US">
              <a:solidFill>
                <a:schemeClr val="tx1"/>
              </a:solidFill>
              <a:effectLst/>
            </a:rPr>
            <a:t>5533 Renter Destroyed</a:t>
          </a:r>
        </a:p>
        <a:p>
          <a:pPr marL="0" marR="0">
            <a:lnSpc>
              <a:spcPct val="107000"/>
            </a:lnSpc>
            <a:spcBef>
              <a:spcPts val="0"/>
            </a:spcBef>
            <a:spcAft>
              <a:spcPts val="800"/>
            </a:spcAft>
          </a:pP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Inaccessible Inspections: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(8.26.2020 update) Follow the line of questioning when the applicant states the home to be inaccessible, record this status in the ACE software.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r>
            <a:rPr lang="en-US" sz="1100">
              <a:effectLst/>
              <a:latin typeface="Calibri" panose="020F0502020204030204" pitchFamily="34" charset="0"/>
              <a:ea typeface="Calibri" panose="020F0502020204030204" pitchFamily="34" charset="0"/>
              <a:cs typeface="Times New Roman" panose="02020603050405020304" pitchFamily="18" charset="0"/>
            </a:rPr>
            <a:t>Answer: YES, no photo requirement </a:t>
          </a: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for inaccessible dwellings.</a:t>
          </a:r>
        </a:p>
        <a:p>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b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b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4.16.20 Update:  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At this time, no</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a:t>
          </a:r>
        </a:p>
        <a:p>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B2:N2"/>
  <sheetViews>
    <sheetView showGridLines="0" showRowColHeaders="0" zoomScaleNormal="100" workbookViewId="0">
      <selection activeCell="C2" sqref="C2"/>
    </sheetView>
  </sheetViews>
  <sheetFormatPr defaultRowHeight="15" x14ac:dyDescent="0.25"/>
  <sheetData>
    <row r="2" spans="2:14" x14ac:dyDescent="0.25">
      <c r="B2" s="98" t="s">
        <v>244</v>
      </c>
      <c r="C2" s="96"/>
      <c r="D2" s="96"/>
      <c r="E2" s="96"/>
      <c r="F2" s="96"/>
      <c r="G2" s="96"/>
      <c r="H2" s="96"/>
      <c r="I2" s="98" t="s">
        <v>245</v>
      </c>
      <c r="J2" s="96"/>
      <c r="K2" s="96"/>
      <c r="L2" s="96"/>
      <c r="M2" s="96"/>
      <c r="N2" s="96"/>
    </row>
  </sheetData>
  <sheetProtection algorithmName="SHA-512" hashValue="LnfxT6Zv3UZUcPmJ6XpeZtKwpdN9IW6l0bdvNFvuGx/oIOIPV2o1TuEYKRKVGNsSjBYxPFg9h7yYzEFr9wzaGw==" saltValue="81NkrZX4tz13PTTN6y/mIg==" spinCount="100000" sheet="1" objects="1" scenarios="1" selectLockedCells="1"/>
  <pageMargins left="0.7" right="0.7" top="0.75" bottom="0.75" header="0.3" footer="0.3"/>
  <pageSetup orientation="portrait" horizontalDpi="1200" verticalDpi="1200" r:id="rId1"/>
  <headerFooter>
    <oddHeader>&amp;C&amp;F</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28515625" defaultRowHeight="15" x14ac:dyDescent="0.25"/>
  <cols>
    <col min="1" max="3" width="9.28515625" style="1"/>
    <col min="4" max="4" width="36.7109375" style="12" customWidth="1"/>
    <col min="5" max="8" width="11.7109375" style="15" customWidth="1"/>
    <col min="9" max="16384" width="9.28515625" style="1"/>
  </cols>
  <sheetData>
    <row r="8" spans="4:8" x14ac:dyDescent="0.25">
      <c r="E8" s="19" t="s">
        <v>78</v>
      </c>
      <c r="F8" s="19" t="s">
        <v>79</v>
      </c>
      <c r="G8" s="19" t="s">
        <v>80</v>
      </c>
      <c r="H8" s="19" t="s">
        <v>81</v>
      </c>
    </row>
    <row r="9" spans="4:8" ht="30" x14ac:dyDescent="0.25">
      <c r="D9" s="23" t="s">
        <v>64</v>
      </c>
      <c r="E9" s="19" t="s">
        <v>30</v>
      </c>
      <c r="F9" s="19" t="s">
        <v>31</v>
      </c>
      <c r="G9" s="19" t="s">
        <v>31</v>
      </c>
      <c r="H9" s="19" t="s">
        <v>30</v>
      </c>
    </row>
    <row r="10" spans="4:8" x14ac:dyDescent="0.25">
      <c r="D10" s="23" t="s">
        <v>65</v>
      </c>
      <c r="E10" s="19" t="s">
        <v>30</v>
      </c>
      <c r="F10" s="19" t="s">
        <v>30</v>
      </c>
      <c r="G10" s="19" t="s">
        <v>30</v>
      </c>
      <c r="H10" s="19" t="s">
        <v>30</v>
      </c>
    </row>
    <row r="11" spans="4:8" x14ac:dyDescent="0.25">
      <c r="D11" s="23" t="s">
        <v>0</v>
      </c>
      <c r="E11" s="19" t="s">
        <v>30</v>
      </c>
      <c r="F11" s="19" t="s">
        <v>30</v>
      </c>
      <c r="G11" s="19" t="s">
        <v>30</v>
      </c>
      <c r="H11" s="19" t="s">
        <v>30</v>
      </c>
    </row>
    <row r="12" spans="4:8" x14ac:dyDescent="0.25">
      <c r="D12" s="23" t="s">
        <v>1</v>
      </c>
      <c r="E12" s="19" t="s">
        <v>30</v>
      </c>
      <c r="F12" s="19" t="s">
        <v>30</v>
      </c>
      <c r="G12" s="19" t="s">
        <v>30</v>
      </c>
      <c r="H12" s="19" t="s">
        <v>30</v>
      </c>
    </row>
    <row r="13" spans="4:8" x14ac:dyDescent="0.25">
      <c r="D13" s="23" t="s">
        <v>2</v>
      </c>
      <c r="E13" s="19" t="s">
        <v>30</v>
      </c>
      <c r="F13" s="19" t="s">
        <v>31</v>
      </c>
      <c r="G13" s="19" t="s">
        <v>30</v>
      </c>
      <c r="H13" s="19" t="s">
        <v>30</v>
      </c>
    </row>
    <row r="14" spans="4:8" ht="60" x14ac:dyDescent="0.25">
      <c r="D14" s="23" t="s">
        <v>83</v>
      </c>
      <c r="E14" s="19" t="s">
        <v>30</v>
      </c>
      <c r="F14" s="19" t="s">
        <v>30</v>
      </c>
      <c r="G14" s="19" t="s">
        <v>31</v>
      </c>
      <c r="H14" s="19" t="s">
        <v>30</v>
      </c>
    </row>
    <row r="15" spans="4:8" x14ac:dyDescent="0.25">
      <c r="D15" s="22"/>
    </row>
    <row r="16" spans="4:8" x14ac:dyDescent="0.25">
      <c r="D16" s="22"/>
    </row>
  </sheetData>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2:L81"/>
  <sheetViews>
    <sheetView showGridLines="0" showRowColHeaders="0" tabSelected="1" zoomScale="85" zoomScaleNormal="85" workbookViewId="0">
      <pane ySplit="18" topLeftCell="A19" activePane="bottomLeft" state="frozen"/>
      <selection pane="bottomLeft" activeCell="G20" sqref="G20"/>
    </sheetView>
  </sheetViews>
  <sheetFormatPr defaultColWidth="9.28515625" defaultRowHeight="15.75" x14ac:dyDescent="0.25"/>
  <cols>
    <col min="1" max="1" width="7.85546875" style="30" customWidth="1"/>
    <col min="2" max="2" width="9.28515625" style="30"/>
    <col min="3" max="3" width="21" style="30" customWidth="1"/>
    <col min="4" max="4" width="11.7109375" style="43" customWidth="1"/>
    <col min="5" max="5" width="11.7109375" style="30" customWidth="1"/>
    <col min="6" max="6" width="38.28515625" style="30" customWidth="1"/>
    <col min="7" max="7" width="17.28515625" style="31" customWidth="1"/>
    <col min="8" max="8" width="76.7109375" style="30" customWidth="1"/>
    <col min="9" max="9" width="10.5703125" style="30" customWidth="1"/>
    <col min="10" max="10" width="9.42578125" style="30" hidden="1" customWidth="1"/>
    <col min="11" max="11" width="9.28515625" style="30" hidden="1" customWidth="1"/>
    <col min="12" max="12" width="8.28515625" style="30" hidden="1" customWidth="1"/>
    <col min="13" max="13" width="9.28515625" style="30" customWidth="1"/>
    <col min="14" max="16384" width="9.28515625" style="30"/>
  </cols>
  <sheetData>
    <row r="2" spans="3:10" x14ac:dyDescent="0.25">
      <c r="D2" s="97" t="str">
        <f>'Read This First'!B2</f>
        <v>Remote Housing Inspection Job Aid_R11.C</v>
      </c>
      <c r="G2" s="101" t="str">
        <f>'Read This First'!I2</f>
        <v>Management Review September 18, 2020</v>
      </c>
    </row>
    <row r="3" spans="3:10" ht="16.5" customHeight="1" x14ac:dyDescent="0.25"/>
    <row r="4" spans="3:10" hidden="1" x14ac:dyDescent="0.25">
      <c r="C4" s="32" t="s">
        <v>39</v>
      </c>
      <c r="D4" s="30"/>
    </row>
    <row r="5" spans="3:10" ht="14.25" hidden="1" x14ac:dyDescent="0.25">
      <c r="C5" s="32" t="s">
        <v>40</v>
      </c>
      <c r="D5" s="30"/>
    </row>
    <row r="6" spans="3:10" s="92" customFormat="1" x14ac:dyDescent="0.25">
      <c r="C6" s="35" t="s">
        <v>84</v>
      </c>
      <c r="D6" s="105" t="str">
        <f>IF(G33="Basement","",IF(G21="Own",IF(K36=1,"Damage Level 1",IF(K36=2,"Damage Level 2",IF(K36=3,"Damage Level 3",IF(K36=4,"Damage Level 4",IF(K36=5,"Damage Level 5",IF(G38="Yes","Damage Level 1","")))))),IF(G21="Rent",IF(K36=1,"Moderate Damage",IF(K36=2,"Moderate Damage",IF(K36=3,"Moderate Damage",IF(K36=4,"Major Damage",IF(K36=5,"Major Damage",IF(G28="Yes",IF(K17=1,"Moderate Damage",IF(G38="Yes","Moderate Damage","")),"")))))),"")))</f>
        <v/>
      </c>
      <c r="E6" s="105"/>
      <c r="F6" s="105"/>
      <c r="G6" s="102" t="str">
        <f>IF(OR($G$33="2nd",$G$33="3rd or Higher"),IF(AND($G$21="Own",OR($G$36="&lt; 3 Inches",$G$36="3 Inches to 2'",$G$36="&gt; 2' to 4' ",$G$36="&gt; 4' to 6'")),"If a lower floor (excluding basement) filled with water record Damage Level 5.",IF(AND($G$21="Rent",OR($G$36="&lt; 3 Inches",$G$36="3 Inches to 2'",$G$36="&gt; 2' to 4' ")),"If a lower floor (excluding basement) filled with water record Major Damage Level.","")),IF(AND($G$33="Garage",OR($G$24="House-Single/Duplex",$G$24="Townhouse",$G$24="Condominium",$G$24="Apartment")),IF(AND($G$21="Own",$D$6="Damage Level 1"),"Do not record Damage Level 1 if Habitability was not impacted.",IF(AND($G$21="Rent",$D$6="Moderate Damage"),"Do not record Moderate Damage if Habitability is not impacted.","")),""))</f>
        <v/>
      </c>
      <c r="H6" s="102"/>
    </row>
    <row r="7" spans="3:10" s="92" customFormat="1" x14ac:dyDescent="0.25">
      <c r="C7" s="35" t="s">
        <v>141</v>
      </c>
      <c r="D7" s="106" t="str">
        <f>IF(G26="Yes",(IF(G21="Own",IF(L37=1,"Finished Damage Level 1",IF(L37=2,"Finished Damage Level 2",IF(L37=3,"Finished Damage Level 3",IF(L37=4,"Finished Damage Level 4",IF(L37=5,"Finished Damage Level 4",""))))),
(IF(L37=1,"Moderate Damage",IF(L37=2,"Moderate Damage",IF(L37=3,"Moderate Damage",IF(L37=4,"Major Damage",IF(L37=5,"Major Damage","")))))))),(IF(G21="Own",(IF(L37=1,"Unfinished Damage Level 1",
IF(L37=2,"Unfinished Damage Level 2",IF(L37=3,"Unfinished Damage Level 3",IF(L37=4,"Unfinished Damage Level 4",IF(L37=5,"Unfinished Damage Level 4","")))))),(IF(L37=1,"Moderate Damage",IF(L37=2,"Moderate Damage",
IF(L37=3,"Moderate Damage",IF(L37=4,"Major Damage",IF(L37=5,"Major Damage","")))))))))</f>
        <v/>
      </c>
      <c r="E7" s="105"/>
      <c r="F7" s="105"/>
      <c r="G7" s="102" t="str">
        <f>IF(AND(OR($D$7="Finished Damage Level 1",$D$7="Unfinished Damage Level 1",$D$7="Moderate Damage"),$G$37="&lt; 3 Inches"),IF($G$21="Own","Confirm an impact to habitability before recording Finished Damage Level 1","Confirm an impact to habitability before recording Moderate Damage"),"")</f>
        <v/>
      </c>
      <c r="H7" s="102"/>
    </row>
    <row r="8" spans="3:10" s="92" customFormat="1" x14ac:dyDescent="0.25">
      <c r="C8" s="35" t="s">
        <v>85</v>
      </c>
      <c r="D8" s="105" t="str">
        <f>IF(G21="Own",IF(G59="No","Boat Sunk",IF(G60="Yes","Boat Repair",IF(G61="Yes","Boat Service Call",IF(K58=1,"Damage Level 1",IF(K58=2,"Damage Level 2",IF(K58=3,"Damage Level 3",IF(K58=4,"Damage Level 4",IF(K58=5,"Damage Level 5","")))))))),IF(G21="Rent",IF(G59="No","Major Damage",IF(G60="Yes","Major Damage",IF(G61="Yes","Moderate Damage",IF(K58=1,"Moderate Damage",IF(K58=2,"Moderate Damage",IF(K58=3,"Moderate Damage",IF(K58=4,"Major Damage",IF(K58=5,"Major Damage",IF(G40="Yes",IF(K17=1,"Moderate Damage",""),""))))))))),""))</f>
        <v/>
      </c>
      <c r="E8" s="105"/>
      <c r="F8" s="105"/>
      <c r="G8" s="102" t="str">
        <f>IF($D$8="Damage Level 1","Confirm an impact to habitability before recording Damage Level 1.",IF($D$8="Moderate Damage","Confirm an impact to habitability before recording Moderate Damage.", ""))</f>
        <v/>
      </c>
      <c r="H8" s="102"/>
    </row>
    <row r="9" spans="3:10" s="92" customFormat="1" ht="16.5" thickBot="1" x14ac:dyDescent="0.3">
      <c r="C9" s="35" t="s">
        <v>86</v>
      </c>
      <c r="D9" s="105" t="str">
        <f>IF(G21="Own",IF(K75=1,"Damage Level 1",IF(K75=2,"Damage Level 2",IF(K75=3,"Damage Level 3",IF(K75=4,"Damage Level 4",IF(K75=5,"Damage Level 5",""))))),IF(G21="Rent",IF(K75=1,"Moderate Damage",IF(K75=2,"Moderate Damage",IF(K75=3,"Major Damage",IF(K75=4,"Major Damage",IF(K75=5,"Major Damage",IF(G63="Yes",IF(K17=1,"Moderate Damage",""),"")))))),""))</f>
        <v/>
      </c>
      <c r="E9" s="105"/>
      <c r="F9" s="105"/>
      <c r="G9" s="102" t="str">
        <f>IF($D$9="Damage Level 1","Confirm an impact to habitability before recording Damage Level 1.",IF($D$9="Moderate Damage","Confirm an impact to habitability before recording Moderate Damage.", ""))</f>
        <v/>
      </c>
      <c r="H9" s="102"/>
    </row>
    <row r="10" spans="3:10" s="92" customFormat="1" ht="16.5" thickBot="1" x14ac:dyDescent="0.3">
      <c r="C10" s="35" t="s">
        <v>87</v>
      </c>
      <c r="D10" s="107" t="str">
        <f>IF(G21="Own",IF(K79=1,"Damage Level 1",IF(K79=2,"Damage Level 2",IF(K79=3,"Damage Level 3",IF(K79=4,"Damage Level 4",IF(K79=5,"Damage Level 5",""))))),IF(G21="Rent",IF(K79=1,"Moderate Damage",IF(K79=2,"Major Damage",IF(K79=3,"Major Damage",IF(K79=4,"Major Damage",IF(K79=5,"Major Damage",IF(G77="Yes",IF(K17=1,"Moderate Damage",""),"")))))),""))</f>
        <v/>
      </c>
      <c r="E10" s="107"/>
      <c r="F10" s="108"/>
      <c r="G10" s="34" t="s">
        <v>88</v>
      </c>
      <c r="H10" s="94"/>
      <c r="I10" s="34" t="s">
        <v>239</v>
      </c>
    </row>
    <row r="11" spans="3:10" s="92" customFormat="1" x14ac:dyDescent="0.25">
      <c r="C11" s="35" t="s">
        <v>66</v>
      </c>
      <c r="D11" s="109" t="str">
        <f>IF(G21="Own",IF(I11="Yes","Enter a Retaining Wall Service Call.",""),"")</f>
        <v/>
      </c>
      <c r="E11" s="110"/>
      <c r="F11" s="110"/>
      <c r="G11" s="52"/>
      <c r="H11" s="36" t="s">
        <v>90</v>
      </c>
      <c r="I11" s="24"/>
      <c r="J11" s="92" t="str">
        <f>IF(I11="Yes",1,"")</f>
        <v/>
      </c>
    </row>
    <row r="12" spans="3:10" s="92" customFormat="1" ht="51.75" customHeight="1" x14ac:dyDescent="0.25">
      <c r="C12" s="93"/>
      <c r="D12" s="111" t="str">
        <f>IF(G21="Own",IF(I12="Yes","Enter a HVAC Service Call.",""),"")</f>
        <v/>
      </c>
      <c r="E12" s="112"/>
      <c r="F12" s="112"/>
      <c r="G12" s="53"/>
      <c r="H12" s="37" t="s">
        <v>241</v>
      </c>
      <c r="I12" s="25"/>
      <c r="J12" s="92" t="str">
        <f t="shared" ref="J12:J17" si="0">IF(I12="Yes",1,"")</f>
        <v/>
      </c>
    </row>
    <row r="13" spans="3:10" s="92" customFormat="1" x14ac:dyDescent="0.25">
      <c r="C13" s="93"/>
      <c r="D13" s="111" t="str">
        <f>IF(G21="Own",IF(I13="Yes","Enter a Well Service Call.",""),"")</f>
        <v/>
      </c>
      <c r="E13" s="112"/>
      <c r="F13" s="112"/>
      <c r="G13" s="53"/>
      <c r="H13" s="37" t="s">
        <v>91</v>
      </c>
      <c r="I13" s="25"/>
      <c r="J13" s="92" t="str">
        <f t="shared" si="0"/>
        <v/>
      </c>
    </row>
    <row r="14" spans="3:10" s="92" customFormat="1" x14ac:dyDescent="0.25">
      <c r="C14" s="93"/>
      <c r="D14" s="111" t="str">
        <f>IF(G21="Own",IF(I14="Yes","Enter a Septic Service Call.",""),"")</f>
        <v/>
      </c>
      <c r="E14" s="112"/>
      <c r="F14" s="112"/>
      <c r="G14" s="53"/>
      <c r="H14" s="37" t="s">
        <v>92</v>
      </c>
      <c r="I14" s="25"/>
      <c r="J14" s="92" t="str">
        <f t="shared" si="0"/>
        <v/>
      </c>
    </row>
    <row r="15" spans="3:10" s="92" customFormat="1" ht="31.5" x14ac:dyDescent="0.25">
      <c r="C15" s="93"/>
      <c r="D15" s="111" t="str">
        <f>IF(G21="Own",IF(I15="Yes","Enter a SF Service Call.",""),"")</f>
        <v/>
      </c>
      <c r="E15" s="112"/>
      <c r="F15" s="112"/>
      <c r="G15" s="53"/>
      <c r="H15" s="37" t="s">
        <v>236</v>
      </c>
      <c r="I15" s="25"/>
      <c r="J15" s="92" t="str">
        <f t="shared" si="0"/>
        <v/>
      </c>
    </row>
    <row r="16" spans="3:10" s="92" customFormat="1" ht="51.75" customHeight="1" x14ac:dyDescent="0.25">
      <c r="C16" s="93"/>
      <c r="D16" s="111" t="str">
        <f>IF(G21="Own",IF(I16="Yes","Enter a MF Service Call.",""),"")</f>
        <v/>
      </c>
      <c r="E16" s="112"/>
      <c r="F16" s="112"/>
      <c r="G16" s="53"/>
      <c r="H16" s="37" t="s">
        <v>237</v>
      </c>
      <c r="I16" s="25"/>
      <c r="J16" s="92" t="str">
        <f t="shared" ref="J16" si="1">IF(I16="Yes",1,"")</f>
        <v/>
      </c>
    </row>
    <row r="17" spans="2:11" s="92" customFormat="1" ht="32.25" thickBot="1" x14ac:dyDescent="0.3">
      <c r="C17" s="93"/>
      <c r="D17" s="113" t="str">
        <f>IF(G21="Own",IF(I17="yes","Enter ADA Ramp Repair",""),"")</f>
        <v/>
      </c>
      <c r="E17" s="114"/>
      <c r="F17" s="114"/>
      <c r="G17" s="54"/>
      <c r="H17" s="38" t="s">
        <v>227</v>
      </c>
      <c r="I17" s="26"/>
      <c r="J17" s="92" t="str">
        <f t="shared" si="0"/>
        <v/>
      </c>
      <c r="K17" s="92" t="str">
        <f>IF(G21="Rent",MAX(J11:J17),"")</f>
        <v/>
      </c>
    </row>
    <row r="18" spans="2:11" ht="3.75" customHeight="1" x14ac:dyDescent="0.25">
      <c r="C18" s="33"/>
      <c r="D18" s="39"/>
      <c r="E18" s="39"/>
    </row>
    <row r="19" spans="2:11" ht="16.5" thickBot="1" x14ac:dyDescent="0.3">
      <c r="B19" s="104" t="s">
        <v>82</v>
      </c>
      <c r="C19" s="104"/>
      <c r="D19" s="104"/>
      <c r="E19" s="104"/>
      <c r="F19" s="104"/>
    </row>
    <row r="20" spans="2:11" ht="49.5" customHeight="1" x14ac:dyDescent="0.25">
      <c r="C20" s="67"/>
      <c r="D20" s="115" t="s">
        <v>228</v>
      </c>
      <c r="E20" s="116"/>
      <c r="F20" s="117"/>
      <c r="G20" s="27"/>
      <c r="H20" s="40" t="str">
        <f>IF(G20="No","Record the appropriate NPR response. Advise app that assistance only available for primary residence.  End interview.","")</f>
        <v/>
      </c>
    </row>
    <row r="21" spans="2:11" ht="33" customHeight="1" x14ac:dyDescent="0.25">
      <c r="C21" s="33"/>
      <c r="D21" s="118" t="s">
        <v>58</v>
      </c>
      <c r="E21" s="119"/>
      <c r="F21" s="120"/>
      <c r="G21" s="28"/>
      <c r="H21" s="60" t="str">
        <f>IF(G21="Own",IF(G24="Assisted Living Facility","Applicant cannot be an owner for listed reisidence type.",IF(G24="Apartment","Applicant cannot be an owner for listed reisidence type.",IF(G24="Dorm","Applicant cannot be an owner for listed reisidence type.",IF(G24="Correctional Facility","Applicant cannot be an owner for listed reisidence type.",IF(G24="Military Housing","Applicant cannot be an owner for listed reisidence type.",IF(G24="Other","Confirm app is an owner vs retner with listed residence type.","")))))),"")</f>
        <v/>
      </c>
    </row>
    <row r="22" spans="2:11" ht="33" customHeight="1" x14ac:dyDescent="0.25">
      <c r="C22" s="33"/>
      <c r="D22" s="128" t="s">
        <v>242</v>
      </c>
      <c r="E22" s="129"/>
      <c r="F22" s="130"/>
      <c r="G22" s="28"/>
      <c r="H22" s="95" t="str">
        <f>IF(G22="Yes","Return as Inaccessible following ACE prompts.","")</f>
        <v/>
      </c>
    </row>
    <row r="23" spans="2:11" ht="66.75" customHeight="1" x14ac:dyDescent="0.25">
      <c r="D23" s="118" t="s">
        <v>32</v>
      </c>
      <c r="E23" s="119"/>
      <c r="F23" s="120"/>
      <c r="G23" s="28"/>
      <c r="H23" s="42" t="str">
        <f>IF(G23="No","Ask app if they plan to return to their home within the next 7 days.  If yes, provide your contact info and hold the inspection up to 7 days.  If no, WD the inspection and advise app to call FEMA when they return, or to pursue 3rd party authorization.","")</f>
        <v/>
      </c>
    </row>
    <row r="24" spans="2:11" ht="66" customHeight="1" x14ac:dyDescent="0.25">
      <c r="D24" s="118" t="s">
        <v>224</v>
      </c>
      <c r="E24" s="119"/>
      <c r="F24" s="120"/>
      <c r="G24" s="28"/>
      <c r="H24" s="89" t="str">
        <f>IF(OR(G24="Assisted Living Facility",G24="Dorm",G24="Correctional Facility",G24="Military Housing"),
"Follow existing guidance when inspected as a renter, relocation answer will be No with minimal PP loses evaluated.",
IF($G$24="Other",(IF($G$21="Own","For apps in non-traditional homes with damage and no structural components, use the Forced to Relocate special condition. 
If the home had one or more structural component, record House/Townhouse Dmg Level 1.  No further questions below need to be asked.",IF($G$21="Rent",
"For apps in non-traditional homes with damage, use the Forced to Relocate special condition. No further questions below need to be asked.",""))),IF(OR($G$24="Condominium",$G$24="Apartment"),"Comment on any FTR condition, such as heating or cooling element, damage to common area, etc.","")))</f>
        <v/>
      </c>
    </row>
    <row r="25" spans="2:11" ht="48" customHeight="1" x14ac:dyDescent="0.25">
      <c r="D25" s="118" t="s">
        <v>59</v>
      </c>
      <c r="E25" s="119"/>
      <c r="F25" s="120"/>
      <c r="G25" s="28"/>
      <c r="H25" s="89" t="str">
        <f>IF(G25="Yes","Defined As: An enclosed area of the home where any portion of the exterior wall or concrete floor is below grade. Split-level homes are excluded.","")</f>
        <v/>
      </c>
    </row>
    <row r="26" spans="2:11" ht="48" customHeight="1" thickBot="1" x14ac:dyDescent="0.3">
      <c r="D26" s="125" t="str">
        <f>IF(G25="Yes",IF($G$21="Own","Did any household members sleep in the basement on a nightly basis, and there were no unoccupied bedrooms available on a higher floor?",IF($G$21="Rent","Do any household members sleep in the basement on a nightly basis, and there are no unoccupied bedrooms available on a higher floor?","")),"")</f>
        <v/>
      </c>
      <c r="E26" s="126"/>
      <c r="F26" s="127"/>
      <c r="G26" s="29"/>
      <c r="H26" s="41"/>
    </row>
    <row r="27" spans="2:11" x14ac:dyDescent="0.25">
      <c r="B27" s="124" t="str">
        <f>IF($G$23="Yes",IF(OR(G24="House-Single/Duplex",G24="Townhouse",G24="Condominium",G24="Apartment",G24="Mobile Home",G24="Travel Trailer",G24="Boat"),IF(G21="Own","Instruct app to answer questions based on conditions immediatley following the event.",IF(G21="Rent","Instruct app to answer questions based on conditions at time of interview.","")),""),"")</f>
        <v/>
      </c>
      <c r="C27" s="124"/>
      <c r="D27" s="124"/>
      <c r="E27" s="124"/>
      <c r="F27" s="124"/>
      <c r="G27" s="30"/>
      <c r="H27" s="41"/>
    </row>
    <row r="28" spans="2:11" ht="31.5" customHeight="1" x14ac:dyDescent="0.25">
      <c r="D28" s="121" t="str">
        <f>IF(G21="Own","Was your home damaged as result of Flooding?",IF(G21="Rent","Does your home remain damaged as a result of Flooding?",""))</f>
        <v/>
      </c>
      <c r="E28" s="119"/>
      <c r="F28" s="120"/>
      <c r="G28" s="20"/>
      <c r="H28" s="89" t="str">
        <f>IF(G28="Yes","Verify damages occurred within incident period.  If not, change to No.","")</f>
        <v/>
      </c>
    </row>
    <row r="29" spans="2:11" ht="36.6" customHeight="1" x14ac:dyDescent="0.25">
      <c r="D29" s="61"/>
      <c r="E29" s="61"/>
      <c r="F29" s="62" t="s">
        <v>233</v>
      </c>
      <c r="G29" s="20"/>
    </row>
    <row r="30" spans="2:11" ht="24" customHeight="1" x14ac:dyDescent="0.25">
      <c r="D30" s="61"/>
      <c r="E30" s="61"/>
      <c r="F30" s="63" t="s">
        <v>61</v>
      </c>
      <c r="G30" s="21"/>
    </row>
    <row r="31" spans="2:11" ht="24" customHeight="1" x14ac:dyDescent="0.25">
      <c r="D31" s="61"/>
      <c r="E31" s="61"/>
      <c r="F31" s="63" t="s">
        <v>62</v>
      </c>
      <c r="G31" s="21"/>
      <c r="H31" s="87" t="str">
        <f>IF(OR(G24="Mobile Home",G24="Travel Trailer"),IF(G25="Yes","This residence type typically do not have a basement. Please review HWM location.",""),
IF(G25="Yes",IF(G31="Crawlspace","HWM cannot be in a Crawlspace if the home has a Basement.",""),IF(G25="No",IF(G31="Basement","HWM cannot be in a Basement as the home does not have one.",""),"")))</f>
        <v/>
      </c>
    </row>
    <row r="32" spans="2:11" ht="24" customHeight="1" x14ac:dyDescent="0.25">
      <c r="D32" s="61"/>
      <c r="E32" s="61"/>
      <c r="F32" s="64" t="s">
        <v>63</v>
      </c>
      <c r="G32" s="21"/>
    </row>
    <row r="33" spans="4:12" ht="31.5" x14ac:dyDescent="0.25">
      <c r="D33" s="61"/>
      <c r="E33" s="61"/>
      <c r="F33" s="63" t="s">
        <v>3</v>
      </c>
      <c r="G33" s="50"/>
      <c r="H33" s="87" t="str">
        <f>IF($G$33="Garage","Record High Water location as Other.",IF(OR(G24="Mobile Home",G24="Travel Trailer"),IF(OR(G25="Yes",G33="Basement"),"This residence type typically does not have a basement. Please review HWM location.",""),
IF(G25="Yes",IF(G33="Crawlspace","HWM cannot be in a Crawlspace if the home has a Basement.",""),IF(G25="No",IF(G33="Basement","HWM cannot be in a Basement as the home does not have one.",""),""))))</f>
        <v/>
      </c>
    </row>
    <row r="34" spans="4:12" ht="49.5" hidden="1" customHeight="1" x14ac:dyDescent="0.25">
      <c r="D34" s="61"/>
      <c r="E34" s="61"/>
      <c r="F34" s="65" t="s">
        <v>60</v>
      </c>
      <c r="G34" s="20"/>
    </row>
    <row r="35" spans="4:12" ht="31.5" hidden="1" x14ac:dyDescent="0.25">
      <c r="D35" s="61"/>
      <c r="E35" s="61"/>
      <c r="F35" s="66" t="s">
        <v>225</v>
      </c>
      <c r="G35" s="20"/>
      <c r="I35" s="45" t="str">
        <f>IF(G35="Crawlspace",1,IF(G35="Basement",2,IF(G35="1st",3,IF(G35="2nd",4,IF(G35="3rd or Higher",5,"")))))</f>
        <v/>
      </c>
      <c r="L35" s="46" t="str">
        <f>IF(I35="","",IF(I35&gt;I33,"Floor must be equal to or lower than location of HWM.",""))</f>
        <v/>
      </c>
    </row>
    <row r="36" spans="4:12" ht="42" customHeight="1" x14ac:dyDescent="0.25">
      <c r="D36" s="61"/>
      <c r="E36" s="61"/>
      <c r="F36" s="63" t="s">
        <v>4</v>
      </c>
      <c r="G36" s="50"/>
      <c r="H36" s="103" t="s">
        <v>243</v>
      </c>
      <c r="J36" s="45" t="str">
        <f>IF(G33="Over Roof",IF(G36&lt;&gt;"",5,""),IF(G33="Attic",IF(G36&lt;&gt;"",5,""),IF(G33="Crawlspace",0,IF(AND(G33="Garage",G36&lt;&gt;""),1,IF(G36="&lt; 3 Inches",1,IF(G36="3 Inches to 2'",2,IF(G36="&gt; 2' to 4' ",3,IF(G36="&gt; 4' to 6'",4,IF(G36="&gt; 6'",5,"")))))))))</f>
        <v/>
      </c>
      <c r="K36" s="48" t="str">
        <f>IF(G33="","",IF(G21="Own",IF(G24&lt;&gt;"Mobile Home",J36,IF(G29="Yes",IF(G33="Crawlspace",IF(G35="Yes",J36,""),J36))),IF(G21="Rent",IF(G24&lt;&gt;"Mobile Home",J36,IF(G29="Yes",IF(G33="Crawlspace",IF(G35="Yes",J36,""),J36))),"")))</f>
        <v/>
      </c>
    </row>
    <row r="37" spans="4:12" ht="42" customHeight="1" x14ac:dyDescent="0.25">
      <c r="D37" s="88"/>
      <c r="E37" s="88"/>
      <c r="F37" s="63" t="s">
        <v>235</v>
      </c>
      <c r="G37" s="50"/>
      <c r="H37" s="103"/>
      <c r="J37" s="45"/>
      <c r="K37" s="48"/>
      <c r="L37" s="30" t="str">
        <f>IF($G$33="Basement",(IF(G37="&lt; 3 Inches",1,IF(G37="3 Inches to 2'",2,IF(G37="&gt; 2' to 4' ",3,IF(G37="&gt; 4' to 6'",4,IF(G37="&gt; 6'",4,"")))))),(IF(G37="&lt; 3 Inches",1,IF(G37="3 Inches to 2'",2,IF(G37="&gt; 2' to 4' ",3,IF(G37="&gt; 4' to 6'",4,IF(G37="&gt; 6'",5,"")))))))</f>
        <v/>
      </c>
    </row>
    <row r="38" spans="4:12" ht="56.1" customHeight="1" x14ac:dyDescent="0.25">
      <c r="D38" s="86"/>
      <c r="E38" s="86"/>
      <c r="F38" s="90" t="s">
        <v>234</v>
      </c>
      <c r="G38" s="91"/>
      <c r="H38" s="47"/>
      <c r="J38" s="45"/>
      <c r="K38" s="48"/>
    </row>
    <row r="39" spans="4:12" x14ac:dyDescent="0.25">
      <c r="D39" s="30"/>
      <c r="E39" s="44"/>
      <c r="F39" s="44"/>
      <c r="G39" s="44"/>
      <c r="H39" s="47"/>
    </row>
    <row r="40" spans="4:12" ht="31.5" customHeight="1" x14ac:dyDescent="0.25">
      <c r="D40" s="121" t="str">
        <f>IF(G21="Own","Was your home damaged as result of Wind / Rain?",IF(G21="Rent","Does your home remain damaged as a result of Wind / Rain?",""))</f>
        <v/>
      </c>
      <c r="E40" s="119"/>
      <c r="F40" s="120"/>
      <c r="G40" s="20"/>
      <c r="H40" s="42" t="str">
        <f>IF(G40="Yes","Verify damages occurred within incident period.  If not, change to No.","")</f>
        <v/>
      </c>
    </row>
    <row r="41" spans="4:12" ht="63" x14ac:dyDescent="0.25">
      <c r="D41" s="61"/>
      <c r="E41" s="61"/>
      <c r="F41" s="63" t="s">
        <v>93</v>
      </c>
      <c r="G41" s="50"/>
      <c r="J41" s="45" t="str">
        <f>IF(G41="Yes",4,"")</f>
        <v/>
      </c>
    </row>
    <row r="42" spans="4:12" ht="24" hidden="1" customHeight="1" x14ac:dyDescent="0.25">
      <c r="D42" s="122" t="s">
        <v>95</v>
      </c>
      <c r="E42" s="123"/>
      <c r="F42" s="63" t="s">
        <v>69</v>
      </c>
      <c r="G42" s="51"/>
      <c r="J42" s="45" t="str">
        <f>IF(G42="Yes",3,"")</f>
        <v/>
      </c>
    </row>
    <row r="43" spans="4:12" ht="63" x14ac:dyDescent="0.25">
      <c r="D43" s="61"/>
      <c r="E43" s="61"/>
      <c r="F43" s="63" t="s">
        <v>94</v>
      </c>
      <c r="G43" s="50"/>
      <c r="J43" s="45" t="str">
        <f>IF(G43="Yes",4,"")</f>
        <v/>
      </c>
    </row>
    <row r="44" spans="4:12" ht="31.5" hidden="1" x14ac:dyDescent="0.25">
      <c r="D44" s="122" t="s">
        <v>95</v>
      </c>
      <c r="E44" s="123"/>
      <c r="F44" s="63" t="s">
        <v>68</v>
      </c>
      <c r="G44" s="51"/>
      <c r="J44" s="45" t="str">
        <f>IF(G44="Yes",3,"")</f>
        <v/>
      </c>
    </row>
    <row r="45" spans="4:12" ht="31.5" x14ac:dyDescent="0.25">
      <c r="D45" s="61"/>
      <c r="E45" s="61"/>
      <c r="F45" s="63" t="s">
        <v>96</v>
      </c>
      <c r="G45" s="50"/>
      <c r="J45" s="45" t="str">
        <f>IF(G45="Yes",3,"")</f>
        <v/>
      </c>
    </row>
    <row r="46" spans="4:12" ht="31.5" x14ac:dyDescent="0.25">
      <c r="D46" s="61"/>
      <c r="E46" s="61"/>
      <c r="F46" s="63" t="s">
        <v>97</v>
      </c>
      <c r="G46" s="51"/>
      <c r="J46" s="45" t="str">
        <f>IF(G46="Yes",3,"")</f>
        <v/>
      </c>
    </row>
    <row r="47" spans="4:12" ht="47.25" x14ac:dyDescent="0.25">
      <c r="D47" s="61"/>
      <c r="E47" s="61"/>
      <c r="F47" s="63" t="s">
        <v>98</v>
      </c>
      <c r="G47" s="50"/>
      <c r="J47" s="45" t="str">
        <f>IF(G47="Yes",3,"")</f>
        <v/>
      </c>
    </row>
    <row r="48" spans="4:12" ht="47.25" x14ac:dyDescent="0.25">
      <c r="D48" s="61"/>
      <c r="E48" s="61"/>
      <c r="F48" s="63" t="s">
        <v>99</v>
      </c>
      <c r="G48" s="50"/>
      <c r="J48" s="45" t="str">
        <f>IF(G48="Yes",2,"")</f>
        <v/>
      </c>
    </row>
    <row r="49" spans="4:11" ht="47.25" x14ac:dyDescent="0.25">
      <c r="D49" s="61"/>
      <c r="E49" s="61"/>
      <c r="F49" s="63" t="s">
        <v>100</v>
      </c>
      <c r="G49" s="50"/>
      <c r="J49" s="45" t="str">
        <f>IF(G49="Yes",2,"")</f>
        <v/>
      </c>
    </row>
    <row r="50" spans="4:11" ht="31.5" x14ac:dyDescent="0.25">
      <c r="D50" s="61"/>
      <c r="E50" s="61"/>
      <c r="F50" s="63" t="s">
        <v>101</v>
      </c>
      <c r="G50" s="50"/>
      <c r="J50" s="45" t="str">
        <f>IF(G50="Yes",2,"")</f>
        <v/>
      </c>
    </row>
    <row r="51" spans="4:11" ht="63" x14ac:dyDescent="0.25">
      <c r="D51" s="61"/>
      <c r="E51" s="61"/>
      <c r="F51" s="63" t="s">
        <v>102</v>
      </c>
      <c r="G51" s="50"/>
      <c r="J51" s="45" t="str">
        <f>IF(G51="Yes",2,"")</f>
        <v/>
      </c>
    </row>
    <row r="52" spans="4:11" ht="31.5" x14ac:dyDescent="0.25">
      <c r="D52" s="61"/>
      <c r="E52" s="61"/>
      <c r="F52" s="63" t="s">
        <v>103</v>
      </c>
      <c r="G52" s="50"/>
      <c r="J52" s="45" t="str">
        <f>IF(G52="Yes",2,"")</f>
        <v/>
      </c>
    </row>
    <row r="53" spans="4:11" ht="78.75" x14ac:dyDescent="0.25">
      <c r="D53" s="61"/>
      <c r="E53" s="61"/>
      <c r="F53" s="63" t="s">
        <v>238</v>
      </c>
      <c r="G53" s="50"/>
      <c r="J53" s="45" t="str">
        <f t="shared" ref="J53:J58" si="2">IF(G53="Yes",1,"")</f>
        <v/>
      </c>
    </row>
    <row r="54" spans="4:11" ht="31.5" x14ac:dyDescent="0.25">
      <c r="D54" s="61"/>
      <c r="E54" s="61"/>
      <c r="F54" s="63" t="s">
        <v>104</v>
      </c>
      <c r="G54" s="50"/>
      <c r="J54" s="45" t="str">
        <f t="shared" si="2"/>
        <v/>
      </c>
    </row>
    <row r="55" spans="4:11" ht="47.25" x14ac:dyDescent="0.25">
      <c r="D55" s="61"/>
      <c r="E55" s="61"/>
      <c r="F55" s="63" t="s">
        <v>105</v>
      </c>
      <c r="G55" s="50"/>
      <c r="J55" s="45" t="str">
        <f t="shared" si="2"/>
        <v/>
      </c>
    </row>
    <row r="56" spans="4:11" ht="31.5" x14ac:dyDescent="0.25">
      <c r="D56" s="61"/>
      <c r="E56" s="61"/>
      <c r="F56" s="63" t="s">
        <v>226</v>
      </c>
      <c r="G56" s="50"/>
      <c r="J56" s="45" t="str">
        <f t="shared" si="2"/>
        <v/>
      </c>
    </row>
    <row r="57" spans="4:11" ht="47.25" customHeight="1" x14ac:dyDescent="0.25">
      <c r="D57" s="61"/>
      <c r="E57" s="61"/>
      <c r="F57" s="63" t="s">
        <v>106</v>
      </c>
      <c r="G57" s="50"/>
      <c r="J57" s="45" t="str">
        <f t="shared" si="2"/>
        <v/>
      </c>
    </row>
    <row r="58" spans="4:11" ht="47.25" x14ac:dyDescent="0.25">
      <c r="D58" s="61"/>
      <c r="E58" s="61"/>
      <c r="F58" s="63" t="s">
        <v>107</v>
      </c>
      <c r="G58" s="50"/>
      <c r="J58" s="45" t="str">
        <f t="shared" si="2"/>
        <v/>
      </c>
      <c r="K58" s="48">
        <f>MAX(J41:J58)</f>
        <v>0</v>
      </c>
    </row>
    <row r="59" spans="4:11" ht="33.75" customHeight="1" x14ac:dyDescent="0.25">
      <c r="D59" s="85"/>
      <c r="E59" s="85"/>
      <c r="F59" s="63" t="s">
        <v>229</v>
      </c>
      <c r="G59" s="50"/>
      <c r="J59" s="45"/>
      <c r="K59" s="48"/>
    </row>
    <row r="60" spans="4:11" ht="63" x14ac:dyDescent="0.25">
      <c r="D60" s="85"/>
      <c r="E60" s="85"/>
      <c r="F60" s="63" t="s">
        <v>230</v>
      </c>
      <c r="G60" s="50"/>
      <c r="J60" s="45"/>
      <c r="K60" s="48"/>
    </row>
    <row r="61" spans="4:11" ht="33.75" customHeight="1" x14ac:dyDescent="0.25">
      <c r="D61" s="85"/>
      <c r="E61" s="85"/>
      <c r="F61" s="63" t="s">
        <v>231</v>
      </c>
      <c r="G61" s="50"/>
      <c r="J61" s="45"/>
      <c r="K61" s="48"/>
    </row>
    <row r="63" spans="4:11" ht="31.5" customHeight="1" x14ac:dyDescent="0.25">
      <c r="D63" s="121" t="str">
        <f>IF(G21="Own","Was your home damaged as result of Earthquake?",IF(G21="Rent","Does your home remain damaged as a result of Earthquake?",""))</f>
        <v/>
      </c>
      <c r="E63" s="119"/>
      <c r="F63" s="120"/>
      <c r="G63" s="20"/>
      <c r="H63" s="42" t="str">
        <f>IF(G63="Yes","Verify damages occurred within incident period.  If not, change to No.","")</f>
        <v/>
      </c>
    </row>
    <row r="64" spans="4:11" ht="31.5" x14ac:dyDescent="0.25">
      <c r="D64" s="61"/>
      <c r="E64" s="61"/>
      <c r="F64" s="63" t="s">
        <v>70</v>
      </c>
      <c r="G64" s="50"/>
      <c r="J64" s="45" t="str">
        <f>IF(G64="Yes",4,"")</f>
        <v/>
      </c>
    </row>
    <row r="65" spans="4:11" ht="63" x14ac:dyDescent="0.25">
      <c r="D65" s="61"/>
      <c r="E65" s="61"/>
      <c r="F65" s="63" t="s">
        <v>108</v>
      </c>
      <c r="G65" s="50"/>
      <c r="J65" s="45" t="str">
        <f>IF(G65="Yes",4,"")</f>
        <v/>
      </c>
    </row>
    <row r="66" spans="4:11" ht="31.5" x14ac:dyDescent="0.25">
      <c r="D66" s="61"/>
      <c r="E66" s="61"/>
      <c r="F66" s="63" t="s">
        <v>71</v>
      </c>
      <c r="G66" s="50"/>
      <c r="J66" s="45" t="str">
        <f>IF(G66="Yes",3,"")</f>
        <v/>
      </c>
    </row>
    <row r="67" spans="4:11" ht="47.25" x14ac:dyDescent="0.25">
      <c r="D67" s="61"/>
      <c r="E67" s="61"/>
      <c r="F67" s="63" t="s">
        <v>112</v>
      </c>
      <c r="G67" s="50"/>
      <c r="J67" s="45" t="str">
        <f>IF(G67="Yes",3,"")</f>
        <v/>
      </c>
    </row>
    <row r="68" spans="4:11" ht="31.5" x14ac:dyDescent="0.25">
      <c r="D68" s="61"/>
      <c r="E68" s="61"/>
      <c r="F68" s="63" t="s">
        <v>109</v>
      </c>
      <c r="G68" s="50"/>
      <c r="J68" s="45" t="str">
        <f>IF(G68="Yes",3,"")</f>
        <v/>
      </c>
    </row>
    <row r="69" spans="4:11" ht="47.25" x14ac:dyDescent="0.25">
      <c r="D69" s="61"/>
      <c r="E69" s="61"/>
      <c r="F69" s="63" t="s">
        <v>113</v>
      </c>
      <c r="G69" s="50"/>
      <c r="J69" s="45" t="str">
        <f>IF(G69="Yes",2,"")</f>
        <v/>
      </c>
    </row>
    <row r="70" spans="4:11" ht="31.5" x14ac:dyDescent="0.25">
      <c r="D70" s="61"/>
      <c r="E70" s="61"/>
      <c r="F70" s="63" t="s">
        <v>72</v>
      </c>
      <c r="G70" s="50"/>
      <c r="J70" s="45" t="str">
        <f>IF(G70="Yes",2,"")</f>
        <v/>
      </c>
    </row>
    <row r="71" spans="4:11" ht="47.25" x14ac:dyDescent="0.25">
      <c r="D71" s="61"/>
      <c r="E71" s="61"/>
      <c r="F71" s="63" t="s">
        <v>73</v>
      </c>
      <c r="G71" s="50"/>
      <c r="J71" s="45" t="str">
        <f>IF(G71="Yes",2,"")</f>
        <v/>
      </c>
    </row>
    <row r="72" spans="4:11" ht="31.5" x14ac:dyDescent="0.25">
      <c r="D72" s="61"/>
      <c r="E72" s="61"/>
      <c r="F72" s="63" t="s">
        <v>110</v>
      </c>
      <c r="G72" s="50"/>
      <c r="J72" s="45" t="str">
        <f>IF(G72="Yes",2,"")</f>
        <v/>
      </c>
    </row>
    <row r="73" spans="4:11" ht="63" hidden="1" x14ac:dyDescent="0.25">
      <c r="D73" s="61"/>
      <c r="E73" s="61"/>
      <c r="F73" s="63" t="s">
        <v>74</v>
      </c>
      <c r="G73" s="50"/>
      <c r="J73" s="45" t="str">
        <f>IF(G73="Yes",2,"")</f>
        <v/>
      </c>
    </row>
    <row r="74" spans="4:11" ht="63" x14ac:dyDescent="0.25">
      <c r="D74" s="61"/>
      <c r="E74" s="61"/>
      <c r="F74" s="63" t="s">
        <v>111</v>
      </c>
      <c r="G74" s="50"/>
      <c r="J74" s="45" t="str">
        <f>IF(G74="Yes",1,"")</f>
        <v/>
      </c>
    </row>
    <row r="75" spans="4:11" x14ac:dyDescent="0.25">
      <c r="D75" s="61"/>
      <c r="E75" s="61"/>
      <c r="F75" s="63" t="s">
        <v>75</v>
      </c>
      <c r="G75" s="50"/>
      <c r="J75" s="45" t="str">
        <f>IF(G75="Yes",1,"")</f>
        <v/>
      </c>
      <c r="K75" s="48">
        <f>MAX(J64:J75)</f>
        <v>0</v>
      </c>
    </row>
    <row r="77" spans="4:11" x14ac:dyDescent="0.25">
      <c r="D77" s="121" t="str">
        <f>IF(G21="Own","Was your home damaged as result of Fire?",IF(G21="Rent","Does your home remain damaged as a result of Fire?",""))</f>
        <v/>
      </c>
      <c r="E77" s="119"/>
      <c r="F77" s="120"/>
      <c r="G77" s="20"/>
      <c r="H77" s="42" t="str">
        <f>IF(G77="Yes","Verify damages occurred within incident period.  If not, change to No.","")</f>
        <v/>
      </c>
    </row>
    <row r="78" spans="4:11" ht="47.25" x14ac:dyDescent="0.25">
      <c r="D78" s="61"/>
      <c r="E78" s="61"/>
      <c r="F78" s="63" t="s">
        <v>76</v>
      </c>
      <c r="G78" s="50"/>
      <c r="J78" s="45" t="str">
        <f>IF(G78="Yes",2,"")</f>
        <v/>
      </c>
    </row>
    <row r="79" spans="4:11" ht="47.25" x14ac:dyDescent="0.25">
      <c r="D79" s="61"/>
      <c r="E79" s="61"/>
      <c r="F79" s="63" t="s">
        <v>77</v>
      </c>
      <c r="G79" s="50"/>
      <c r="J79" s="45" t="str">
        <f>IF(G79="Yes",1,"")</f>
        <v/>
      </c>
      <c r="K79" s="48">
        <f>MAX(J78:J79)</f>
        <v>0</v>
      </c>
    </row>
    <row r="81" spans="12:12" x14ac:dyDescent="0.25">
      <c r="L81" s="49">
        <f>MAX(K36:K79)</f>
        <v>0</v>
      </c>
    </row>
  </sheetData>
  <sheetProtection algorithmName="SHA-512" hashValue="RDKYiAaPWIfKsl2esePCvaXo3nUqixVDE2qw0a8RPDGEjmoYbEinmyAqW6nht748tKELJcwaEbwIPobNpuHKfg==" saltValue="JnN7hgEMgNsjZOFVTsUoHQ==" spinCount="100000" sheet="1" selectLockedCells="1"/>
  <mergeCells count="32">
    <mergeCell ref="G9:H9"/>
    <mergeCell ref="D20:F20"/>
    <mergeCell ref="D21:F21"/>
    <mergeCell ref="D16:F16"/>
    <mergeCell ref="D77:F77"/>
    <mergeCell ref="D63:F63"/>
    <mergeCell ref="D40:F40"/>
    <mergeCell ref="D23:F23"/>
    <mergeCell ref="D28:F28"/>
    <mergeCell ref="D42:E42"/>
    <mergeCell ref="D44:E44"/>
    <mergeCell ref="B27:F27"/>
    <mergeCell ref="D26:F26"/>
    <mergeCell ref="D25:F25"/>
    <mergeCell ref="D24:F24"/>
    <mergeCell ref="D22:F22"/>
    <mergeCell ref="G6:H6"/>
    <mergeCell ref="H36:H37"/>
    <mergeCell ref="B19:F19"/>
    <mergeCell ref="D6:F6"/>
    <mergeCell ref="D7:F7"/>
    <mergeCell ref="D8:F8"/>
    <mergeCell ref="D9:F9"/>
    <mergeCell ref="D10:F10"/>
    <mergeCell ref="D11:F11"/>
    <mergeCell ref="D12:F12"/>
    <mergeCell ref="D13:F13"/>
    <mergeCell ref="D14:F14"/>
    <mergeCell ref="D15:F15"/>
    <mergeCell ref="D17:F17"/>
    <mergeCell ref="G7:H7"/>
    <mergeCell ref="G8:H8"/>
  </mergeCells>
  <conditionalFormatting sqref="D4:D5">
    <cfRule type="containsBlanks" dxfId="129" priority="441">
      <formula>LEN(TRIM(D4))=0</formula>
    </cfRule>
  </conditionalFormatting>
  <conditionalFormatting sqref="G35">
    <cfRule type="expression" dxfId="128" priority="431">
      <formula>G24&lt;&gt;"Mobile Home"</formula>
    </cfRule>
    <cfRule type="expression" dxfId="127" priority="434">
      <formula>G24="Mobile Home"</formula>
    </cfRule>
  </conditionalFormatting>
  <conditionalFormatting sqref="G34">
    <cfRule type="expression" dxfId="126" priority="423">
      <formula>G25&lt;&gt;"Yes"</formula>
    </cfRule>
    <cfRule type="expression" dxfId="125" priority="424">
      <formula>G29&lt;&gt;"Yes"</formula>
    </cfRule>
  </conditionalFormatting>
  <conditionalFormatting sqref="G23">
    <cfRule type="expression" dxfId="124" priority="417">
      <formula>G22&lt;&gt;"No"</formula>
    </cfRule>
  </conditionalFormatting>
  <conditionalFormatting sqref="G28">
    <cfRule type="expression" dxfId="123" priority="408">
      <formula>G20&lt;&gt;"Yes"</formula>
    </cfRule>
    <cfRule type="expression" dxfId="122" priority="416">
      <formula>G23&lt;&gt;"Yes"</formula>
    </cfRule>
  </conditionalFormatting>
  <conditionalFormatting sqref="G29">
    <cfRule type="expression" dxfId="121" priority="413">
      <formula>G20&lt;&gt;"Yes"</formula>
    </cfRule>
  </conditionalFormatting>
  <conditionalFormatting sqref="G21">
    <cfRule type="expression" dxfId="120" priority="409">
      <formula>G$20&lt;&gt;"Yes"</formula>
    </cfRule>
  </conditionalFormatting>
  <conditionalFormatting sqref="G30">
    <cfRule type="expression" dxfId="119" priority="395">
      <formula>G29&lt;&gt;"No"</formula>
    </cfRule>
    <cfRule type="expression" dxfId="118" priority="396">
      <formula>G29="No"</formula>
    </cfRule>
  </conditionalFormatting>
  <conditionalFormatting sqref="G31">
    <cfRule type="expression" dxfId="117" priority="399">
      <formula>G30&lt;&gt;"Yes"</formula>
    </cfRule>
    <cfRule type="expression" dxfId="116" priority="400">
      <formula>G30="Yes"</formula>
    </cfRule>
  </conditionalFormatting>
  <conditionalFormatting sqref="G32">
    <cfRule type="expression" dxfId="115" priority="393">
      <formula>G30="Yes"</formula>
    </cfRule>
    <cfRule type="expression" dxfId="114" priority="394">
      <formula>G30&lt;&gt;"Yes"</formula>
    </cfRule>
  </conditionalFormatting>
  <conditionalFormatting sqref="G25">
    <cfRule type="expression" dxfId="113" priority="138">
      <formula>G24="Boat"</formula>
    </cfRule>
    <cfRule type="expression" dxfId="112" priority="457">
      <formula>G24="Other"</formula>
    </cfRule>
    <cfRule type="expression" dxfId="111" priority="458">
      <formula>G24="Military Housing"</formula>
    </cfRule>
    <cfRule type="expression" dxfId="110" priority="459">
      <formula>G24="Correctional Facility"</formula>
    </cfRule>
    <cfRule type="expression" dxfId="109" priority="460">
      <formula>G24="Dorm"</formula>
    </cfRule>
    <cfRule type="expression" dxfId="108" priority="461">
      <formula>G24="Assisted Living Facility"</formula>
    </cfRule>
    <cfRule type="expression" dxfId="107" priority="462">
      <formula>G20&lt;&gt;"Yes"</formula>
    </cfRule>
    <cfRule type="expression" dxfId="106" priority="463">
      <formula>G23&lt;&gt;"Yes"</formula>
    </cfRule>
  </conditionalFormatting>
  <conditionalFormatting sqref="G26">
    <cfRule type="expression" dxfId="105" priority="464">
      <formula>G20&lt;&gt;"Yes"</formula>
    </cfRule>
    <cfRule type="expression" dxfId="104" priority="465">
      <formula>G25&lt;&gt;"Yes"</formula>
    </cfRule>
  </conditionalFormatting>
  <conditionalFormatting sqref="G40">
    <cfRule type="expression" dxfId="103" priority="387">
      <formula>G20&lt;&gt;"Yes"</formula>
    </cfRule>
    <cfRule type="expression" dxfId="102" priority="388">
      <formula>G23&lt;&gt;"Yes"</formula>
    </cfRule>
  </conditionalFormatting>
  <conditionalFormatting sqref="F41:G61">
    <cfRule type="expression" dxfId="101" priority="375">
      <formula>$G$40&lt;&gt;"Yes"</formula>
    </cfRule>
  </conditionalFormatting>
  <conditionalFormatting sqref="D21:F21 D26:E26">
    <cfRule type="expression" dxfId="100" priority="373">
      <formula>G20&lt;&gt;"Yes"</formula>
    </cfRule>
  </conditionalFormatting>
  <conditionalFormatting sqref="D23:F23">
    <cfRule type="expression" dxfId="99" priority="372">
      <formula>G22&lt;&gt;"No"</formula>
    </cfRule>
  </conditionalFormatting>
  <conditionalFormatting sqref="D24:G24">
    <cfRule type="expression" dxfId="98" priority="371">
      <formula>(OR($G$20&lt;&gt;"Yes",$G$23="",$G$23="No"))</formula>
    </cfRule>
  </conditionalFormatting>
  <conditionalFormatting sqref="D25:F25">
    <cfRule type="expression" dxfId="97" priority="132">
      <formula>G24="Other"</formula>
    </cfRule>
    <cfRule type="expression" dxfId="96" priority="133">
      <formula>G24="Military Housing"</formula>
    </cfRule>
    <cfRule type="expression" dxfId="95" priority="134">
      <formula>G24="Correctional Facility"</formula>
    </cfRule>
    <cfRule type="expression" dxfId="94" priority="135">
      <formula>G24="Dorm"</formula>
    </cfRule>
    <cfRule type="expression" dxfId="93" priority="136">
      <formula>G24="Assisted Living Facility"</formula>
    </cfRule>
    <cfRule type="expression" dxfId="92" priority="137">
      <formula>G24="Boat"</formula>
    </cfRule>
    <cfRule type="expression" dxfId="91" priority="361">
      <formula>G20&lt;&gt;"Yes"</formula>
    </cfRule>
    <cfRule type="expression" dxfId="90" priority="370">
      <formula>G23&lt;&gt;"Yes"</formula>
    </cfRule>
  </conditionalFormatting>
  <conditionalFormatting sqref="D28:F28">
    <cfRule type="expression" dxfId="89" priority="360">
      <formula>G20&lt;&gt;"Yes"</formula>
    </cfRule>
    <cfRule type="expression" dxfId="88" priority="369">
      <formula>G23&lt;&gt;"Yes"</formula>
    </cfRule>
  </conditionalFormatting>
  <conditionalFormatting sqref="F30">
    <cfRule type="expression" dxfId="87" priority="366">
      <formula>G29&lt;&gt;"No"</formula>
    </cfRule>
  </conditionalFormatting>
  <conditionalFormatting sqref="F31">
    <cfRule type="expression" dxfId="86" priority="365">
      <formula>G30&lt;&gt;"Yes"</formula>
    </cfRule>
  </conditionalFormatting>
  <conditionalFormatting sqref="F32">
    <cfRule type="expression" dxfId="85" priority="364">
      <formula>G30&lt;&gt;"Yes"</formula>
    </cfRule>
  </conditionalFormatting>
  <conditionalFormatting sqref="F33:G36">
    <cfRule type="expression" dxfId="84" priority="351">
      <formula>$G$29&lt;&gt;"Yes"</formula>
    </cfRule>
  </conditionalFormatting>
  <conditionalFormatting sqref="F34">
    <cfRule type="expression" dxfId="83" priority="349">
      <formula>G20&lt;&gt;"Yes"</formula>
    </cfRule>
  </conditionalFormatting>
  <conditionalFormatting sqref="F35">
    <cfRule type="expression" dxfId="82" priority="348">
      <formula>G20&lt;&gt;"Yes"</formula>
    </cfRule>
  </conditionalFormatting>
  <conditionalFormatting sqref="F36:G36">
    <cfRule type="expression" dxfId="81" priority="347">
      <formula>(OR($G$20&lt;&gt;"Yes",$G$33="Basement",$G$33="Crawlspace"))</formula>
    </cfRule>
  </conditionalFormatting>
  <conditionalFormatting sqref="F44">
    <cfRule type="expression" dxfId="80" priority="335">
      <formula>G43=""</formula>
    </cfRule>
    <cfRule type="expression" dxfId="79" priority="338">
      <formula>G43="Yes"</formula>
    </cfRule>
  </conditionalFormatting>
  <conditionalFormatting sqref="G63">
    <cfRule type="expression" dxfId="78" priority="271">
      <formula>G20&lt;&gt;"Yes"</formula>
    </cfRule>
    <cfRule type="expression" dxfId="77" priority="272">
      <formula>G23&lt;&gt;"Yes"</formula>
    </cfRule>
  </conditionalFormatting>
  <conditionalFormatting sqref="F64:G75">
    <cfRule type="expression" dxfId="76" priority="259">
      <formula>$G$63&lt;&gt;"Yes"</formula>
    </cfRule>
  </conditionalFormatting>
  <conditionalFormatting sqref="D63:F63">
    <cfRule type="expression" dxfId="75" priority="184">
      <formula>G23&lt;&gt;"Yes"</formula>
    </cfRule>
    <cfRule type="expression" dxfId="74" priority="185">
      <formula>G20&lt;&gt;"Yes"</formula>
    </cfRule>
  </conditionalFormatting>
  <conditionalFormatting sqref="G77">
    <cfRule type="expression" dxfId="73" priority="166">
      <formula>G20&lt;&gt;"Yes"</formula>
    </cfRule>
    <cfRule type="expression" dxfId="72" priority="167">
      <formula>G23&lt;&gt;"Yes"</formula>
    </cfRule>
  </conditionalFormatting>
  <conditionalFormatting sqref="G78:G79">
    <cfRule type="expression" dxfId="71" priority="165">
      <formula>G77&lt;&gt;"yes"</formula>
    </cfRule>
  </conditionalFormatting>
  <conditionalFormatting sqref="F78">
    <cfRule type="expression" dxfId="70" priority="157">
      <formula>G77&lt;&gt;"Yes"</formula>
    </cfRule>
  </conditionalFormatting>
  <conditionalFormatting sqref="G79">
    <cfRule type="expression" dxfId="69" priority="156">
      <formula>G77="Yes"</formula>
    </cfRule>
  </conditionalFormatting>
  <conditionalFormatting sqref="F79">
    <cfRule type="expression" dxfId="68" priority="155">
      <formula>G$77&lt;&gt;"yes"</formula>
    </cfRule>
  </conditionalFormatting>
  <conditionalFormatting sqref="D77:F77">
    <cfRule type="expression" dxfId="67" priority="144">
      <formula>G20&lt;&gt;"Yes"</formula>
    </cfRule>
    <cfRule type="expression" dxfId="66" priority="145">
      <formula>G23&lt;&gt;"Yes"</formula>
    </cfRule>
  </conditionalFormatting>
  <conditionalFormatting sqref="D28:G28 F29:G29">
    <cfRule type="expression" dxfId="65" priority="68">
      <formula>(OR($G$24="",$G$24="Other",$G$24="Dorm",$G$24="Boat",$G$24="Assisted Living Facility",$G$24="Correctional Facility",$G$24="Military Housing"))</formula>
    </cfRule>
  </conditionalFormatting>
  <conditionalFormatting sqref="D25:G25">
    <cfRule type="expression" dxfId="64" priority="55">
      <formula>$G$24="Travel Trailer"</formula>
    </cfRule>
    <cfRule type="expression" dxfId="63" priority="60">
      <formula>$G$24=""</formula>
    </cfRule>
    <cfRule type="expression" dxfId="62" priority="127">
      <formula>$G$24="Mobile Home"</formula>
    </cfRule>
  </conditionalFormatting>
  <conditionalFormatting sqref="F26">
    <cfRule type="expression" dxfId="61" priority="541">
      <formula>K25&lt;&gt;"Yes"</formula>
    </cfRule>
  </conditionalFormatting>
  <conditionalFormatting sqref="D11:D15 D17">
    <cfRule type="expression" dxfId="60" priority="542">
      <formula>I11&lt;&gt;"Yes"</formula>
    </cfRule>
  </conditionalFormatting>
  <conditionalFormatting sqref="G11:G15 G17">
    <cfRule type="expression" dxfId="59" priority="543">
      <formula>D11&lt;&gt;""</formula>
    </cfRule>
  </conditionalFormatting>
  <conditionalFormatting sqref="G42">
    <cfRule type="expression" dxfId="58" priority="566">
      <formula>G41=""</formula>
    </cfRule>
    <cfRule type="expression" dxfId="57" priority="567">
      <formula>G41="Yes"</formula>
    </cfRule>
  </conditionalFormatting>
  <conditionalFormatting sqref="F43:G43">
    <cfRule type="expression" dxfId="56" priority="113">
      <formula>$G$41="Yes"</formula>
    </cfRule>
  </conditionalFormatting>
  <conditionalFormatting sqref="F46:G47">
    <cfRule type="expression" dxfId="55" priority="110">
      <formula>$G$45="Yes"</formula>
    </cfRule>
  </conditionalFormatting>
  <conditionalFormatting sqref="F47:G47">
    <cfRule type="expression" dxfId="54" priority="109">
      <formula>$G$46="Yes"</formula>
    </cfRule>
  </conditionalFormatting>
  <conditionalFormatting sqref="F49:G52">
    <cfRule type="expression" dxfId="53" priority="107">
      <formula>$G$48="Yes"</formula>
    </cfRule>
  </conditionalFormatting>
  <conditionalFormatting sqref="F50:G52">
    <cfRule type="expression" dxfId="52" priority="106">
      <formula>$G$49="Yes"</formula>
    </cfRule>
  </conditionalFormatting>
  <conditionalFormatting sqref="F51:G52">
    <cfRule type="expression" dxfId="51" priority="105">
      <formula>$G$50="Yes"</formula>
    </cfRule>
  </conditionalFormatting>
  <conditionalFormatting sqref="F52:G52">
    <cfRule type="expression" dxfId="50" priority="104">
      <formula>$G$51="Yes"</formula>
    </cfRule>
  </conditionalFormatting>
  <conditionalFormatting sqref="F54:G61">
    <cfRule type="expression" dxfId="49" priority="103">
      <formula>$G$53="Yes"</formula>
    </cfRule>
  </conditionalFormatting>
  <conditionalFormatting sqref="F55:G61">
    <cfRule type="expression" dxfId="48" priority="102">
      <formula>$G$54="Yes"</formula>
    </cfRule>
  </conditionalFormatting>
  <conditionalFormatting sqref="F56:G61">
    <cfRule type="expression" dxfId="47" priority="101">
      <formula>$G$55="Yes"</formula>
    </cfRule>
  </conditionalFormatting>
  <conditionalFormatting sqref="F57:G61">
    <cfRule type="expression" dxfId="46" priority="100">
      <formula>$G$56="Yes"</formula>
    </cfRule>
  </conditionalFormatting>
  <conditionalFormatting sqref="F58:G61">
    <cfRule type="expression" dxfId="45" priority="99">
      <formula>$G$57="Yes"</formula>
    </cfRule>
  </conditionalFormatting>
  <conditionalFormatting sqref="G44">
    <cfRule type="expression" dxfId="44" priority="742">
      <formula>G43=""</formula>
    </cfRule>
    <cfRule type="expression" dxfId="43" priority="743">
      <formula>G43="Yes"</formula>
    </cfRule>
    <cfRule type="expression" dxfId="42" priority="744">
      <formula>G40&lt;&gt;"yes"</formula>
    </cfRule>
  </conditionalFormatting>
  <conditionalFormatting sqref="F29">
    <cfRule type="expression" dxfId="41" priority="760">
      <formula>G20&lt;&gt;"Yes"</formula>
    </cfRule>
  </conditionalFormatting>
  <conditionalFormatting sqref="F65:G65">
    <cfRule type="expression" dxfId="40" priority="98">
      <formula>$G$64="Yes"</formula>
    </cfRule>
  </conditionalFormatting>
  <conditionalFormatting sqref="F67:G68">
    <cfRule type="expression" dxfId="39" priority="94">
      <formula>$G$66="Yes"</formula>
    </cfRule>
  </conditionalFormatting>
  <conditionalFormatting sqref="F68:G68">
    <cfRule type="expression" dxfId="38" priority="93">
      <formula>$G$67="Yes"</formula>
    </cfRule>
  </conditionalFormatting>
  <conditionalFormatting sqref="F70:G73">
    <cfRule type="expression" dxfId="37" priority="92">
      <formula>$G$69="Yes"</formula>
    </cfRule>
  </conditionalFormatting>
  <conditionalFormatting sqref="F71:G73">
    <cfRule type="expression" dxfId="36" priority="91">
      <formula>$G$70="Yes"</formula>
    </cfRule>
  </conditionalFormatting>
  <conditionalFormatting sqref="F72:G73">
    <cfRule type="expression" dxfId="35" priority="90">
      <formula>$G$71="Yes"</formula>
    </cfRule>
  </conditionalFormatting>
  <conditionalFormatting sqref="F73:G73">
    <cfRule type="expression" dxfId="34" priority="89">
      <formula>$G$72="Yes"</formula>
    </cfRule>
  </conditionalFormatting>
  <conditionalFormatting sqref="F79:G79">
    <cfRule type="expression" dxfId="33" priority="81">
      <formula>$G$78="Yes"</formula>
    </cfRule>
  </conditionalFormatting>
  <conditionalFormatting sqref="F45:G61">
    <cfRule type="expression" dxfId="32" priority="761">
      <formula>$K$58&gt;3</formula>
    </cfRule>
  </conditionalFormatting>
  <conditionalFormatting sqref="F48:G61">
    <cfRule type="expression" dxfId="31" priority="762">
      <formula>$K$58&gt;2</formula>
    </cfRule>
  </conditionalFormatting>
  <conditionalFormatting sqref="F53:G61">
    <cfRule type="expression" dxfId="30" priority="763">
      <formula>$K$58&gt;1</formula>
    </cfRule>
  </conditionalFormatting>
  <conditionalFormatting sqref="F66:G75">
    <cfRule type="expression" dxfId="29" priority="764">
      <formula>$K$75&gt;3</formula>
    </cfRule>
  </conditionalFormatting>
  <conditionalFormatting sqref="F69:G75">
    <cfRule type="expression" dxfId="28" priority="765">
      <formula>$K$75&gt;2</formula>
    </cfRule>
  </conditionalFormatting>
  <conditionalFormatting sqref="F74:G75">
    <cfRule type="expression" dxfId="27" priority="766">
      <formula>$K$75&gt;1</formula>
    </cfRule>
  </conditionalFormatting>
  <conditionalFormatting sqref="D40:F40">
    <cfRule type="expression" dxfId="26" priority="78">
      <formula>$G$23&lt;&gt;"Yes"</formula>
    </cfRule>
    <cfRule type="expression" dxfId="25" priority="79">
      <formula>$G$20&lt;&gt;"Yes"</formula>
    </cfRule>
  </conditionalFormatting>
  <conditionalFormatting sqref="F29:G29">
    <cfRule type="expression" dxfId="24" priority="5">
      <formula>(AND($G$21="Rent",(OR($G$28="No",$G$28=""))))</formula>
    </cfRule>
    <cfRule type="expression" dxfId="23" priority="77">
      <formula>$G$23&lt;&gt;"Yes"</formula>
    </cfRule>
  </conditionalFormatting>
  <conditionalFormatting sqref="D11:F15 D17:F17">
    <cfRule type="expression" dxfId="22" priority="76">
      <formula>$G$21&lt;&gt;"Own"</formula>
    </cfRule>
  </conditionalFormatting>
  <conditionalFormatting sqref="D63:G63">
    <cfRule type="expression" dxfId="21" priority="65">
      <formula>(OR($G$24="",$G$24="Other",$G$24="Dorm",$G$24="Boat",$G$24="Assisted Living Facility",$G$24="Correctional Facility",$G$24="Military Housing"))</formula>
    </cfRule>
  </conditionalFormatting>
  <conditionalFormatting sqref="D77:G77">
    <cfRule type="expression" dxfId="20" priority="64">
      <formula>(OR($G$24="",$G$24="Other",$G$24="Dorm",$G$24="Boat",$G$24="Assisted Living Facility",$G$24="Correctional Facility",$G$24="Military Housing"))</formula>
    </cfRule>
  </conditionalFormatting>
  <conditionalFormatting sqref="F41:G58">
    <cfRule type="expression" dxfId="19" priority="73">
      <formula>$G$24="Boat"</formula>
    </cfRule>
  </conditionalFormatting>
  <conditionalFormatting sqref="F59:G61">
    <cfRule type="expression" dxfId="18" priority="72">
      <formula>$G$24&lt;&gt;"Boat"</formula>
    </cfRule>
  </conditionalFormatting>
  <conditionalFormatting sqref="F60:G61">
    <cfRule type="expression" dxfId="17" priority="71">
      <formula>$G$59="No"</formula>
    </cfRule>
  </conditionalFormatting>
  <conditionalFormatting sqref="F61:G61">
    <cfRule type="expression" dxfId="16" priority="70">
      <formula>$G$60="Yes"</formula>
    </cfRule>
  </conditionalFormatting>
  <conditionalFormatting sqref="D40:G40">
    <cfRule type="expression" dxfId="15" priority="66">
      <formula>(OR($G$24="",$G$24="Other",$G$24="Dorm",$G$24="Assisted Living Facility",$G$24="Correctional Facility",$G$24="Military Housing"))</formula>
    </cfRule>
  </conditionalFormatting>
  <conditionalFormatting sqref="F38">
    <cfRule type="expression" dxfId="14" priority="56">
      <formula>(AND((OR($G$25="",$G$25="No")),(OR($G$33="Crawlspace",$G$31="Crawlspace"))))</formula>
    </cfRule>
  </conditionalFormatting>
  <conditionalFormatting sqref="F37">
    <cfRule type="expression" dxfId="13" priority="53">
      <formula>(OR($G$33="",$G$33="Crawlspace",$G$24="Mobile Home",$G$24="Travel Trailer",$G$25="No"))</formula>
    </cfRule>
  </conditionalFormatting>
  <conditionalFormatting sqref="G38">
    <cfRule type="expression" dxfId="12" priority="51">
      <formula>(AND((OR($G$25="",$G$25="No")),(OR($G$33="Crawlspace",$G$31="Crawlspace"))))</formula>
    </cfRule>
  </conditionalFormatting>
  <conditionalFormatting sqref="G37">
    <cfRule type="expression" dxfId="11" priority="50">
      <formula>(OR($G$33="",$G$33="Crawlspace",$G$25="No",$G$24="Mobile Home",$G$24="Travel Trailer"))</formula>
    </cfRule>
  </conditionalFormatting>
  <conditionalFormatting sqref="D16">
    <cfRule type="expression" dxfId="10" priority="23">
      <formula>I16&lt;&gt;"Yes"</formula>
    </cfRule>
  </conditionalFormatting>
  <conditionalFormatting sqref="G16">
    <cfRule type="expression" dxfId="9" priority="24">
      <formula>D16&lt;&gt;""</formula>
    </cfRule>
  </conditionalFormatting>
  <conditionalFormatting sqref="D16:F16">
    <cfRule type="expression" dxfId="8" priority="18">
      <formula>$G$21&lt;&gt;"Own"</formula>
    </cfRule>
  </conditionalFormatting>
  <conditionalFormatting sqref="H11:H17">
    <cfRule type="expression" dxfId="7" priority="4">
      <formula>AND($G$24&lt;&gt;"Apartment",$G$24&lt;&gt;"Condominium",$G$21="Rent",$G$23="Yes",$G$24&lt;&gt;"Boat",$G$24&lt;&gt;"",$G$24&lt;&gt;"Dorm",$G$24&lt;&gt;"Correctional Facility",$G$24&lt;&gt;"Military Housing",$G$24&lt;&gt;"Assisted Living Facility",OR($G$28="Yes",$G$40="Yes",$G$63="Yes",$G$77="Yes"))</formula>
    </cfRule>
    <cfRule type="expression" dxfId="6" priority="9">
      <formula>AND($G$24&lt;&gt;"Apartment",$G$24&lt;&gt;"Condominium",$G$21="Own",$G$23="Yes",$G$24&lt;&gt;"Boat",$G$24&lt;&gt;"",$G$24&lt;&gt;"Dorm",$G$24&lt;&gt;"Correctional Facility",$G$24&lt;&gt;"Military Housing",$G$24&lt;&gt;"Assisted Living Facility")</formula>
    </cfRule>
  </conditionalFormatting>
  <conditionalFormatting sqref="I11:I17">
    <cfRule type="expression" dxfId="5" priority="3">
      <formula>AND($G$24&lt;&gt;"Apartment",$G$24&lt;&gt;"Condominium",$G$21="Rent",$G$23="Yes",$G$24&lt;&gt;"Boat",$G$24&lt;&gt;"",$G$24&lt;&gt;"Dorm",$G$24&lt;&gt;"Correctional Facility",$G$24&lt;&gt;"Military Housing",$G$24&lt;&gt;"Assisted Living Facility",OR($G$28="Yes",$G$40="Yes",$G$63="Yes",$G$77="Yes"))</formula>
    </cfRule>
    <cfRule type="expression" dxfId="4" priority="8">
      <formula>AND($G$24&lt;&gt;"Apartment",$G$24&lt;&gt;"Condominium",$G$21="Own",$G$23="Yes",$G$24&lt;&gt;"Boat",$G$24&lt;&gt;"",$G$24&lt;&gt;"Dorm",$G$24&lt;&gt;"Correctional Facility",$G$24&lt;&gt;"Military Housing",$G$24&lt;&gt;"Assisted Living Facility")</formula>
    </cfRule>
  </conditionalFormatting>
  <conditionalFormatting sqref="G22">
    <cfRule type="expression" dxfId="3" priority="2">
      <formula>G21=""</formula>
    </cfRule>
  </conditionalFormatting>
  <conditionalFormatting sqref="D22:F22">
    <cfRule type="expression" dxfId="2" priority="1">
      <formula>$G$21=""</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G35 I11:I17</xm:sqref>
        </x14:dataValidation>
        <x14:dataValidation type="list" allowBlank="1" showInputMessage="1" showErrorMessage="1" xr:uid="{BE5D7839-61E1-4546-8145-ACB6FBC83917}">
          <x14:formula1>
            <xm:f>Data!$C$6:$C$8</xm:f>
          </x14:formula1>
          <xm:sqref>G34 G20 G63:G75 G77:G79 G40:G61 G38 G25:G30 G22:G23</xm:sqref>
        </x14:dataValidation>
        <x14:dataValidation type="list" allowBlank="1" showInputMessage="1" showErrorMessage="1" xr:uid="{99B350A4-628A-4A15-9FCD-5CD0FA14072C}">
          <x14:formula1>
            <xm:f>Data!$E$17:$E$21</xm:f>
          </x14:formula1>
          <xm:sqref>G26:G28 G77 G63 G40</xm:sqref>
        </x14:dataValidation>
        <x14:dataValidation type="list" allowBlank="1" showInputMessage="1" showErrorMessage="1" xr:uid="{DC99B0F2-870B-4C02-A9BC-42138274852D}">
          <x14:formula1>
            <xm:f>Data!$E$24:$E$26</xm:f>
          </x14:formula1>
          <xm:sqref>G21</xm:sqref>
        </x14:dataValidation>
        <x14:dataValidation type="list" allowBlank="1" showInputMessage="1" showErrorMessage="1" xr:uid="{D393EF22-94A9-489E-A575-CEC8763520C4}">
          <x14:formula1>
            <xm:f>Data!$E$28:$E$30</xm:f>
          </x14:formula1>
          <xm:sqref>G31</xm:sqref>
        </x14:dataValidation>
        <x14:dataValidation type="list" allowBlank="1" showInputMessage="1" showErrorMessage="1" xr:uid="{DA474DB9-54FB-47AD-8B1C-96C4C855F0F3}">
          <x14:formula1>
            <xm:f>Data!$I$15:$I$27</xm:f>
          </x14:formula1>
          <xm:sqref>G24</xm:sqref>
        </x14:dataValidation>
        <x14:dataValidation type="list" allowBlank="1" showInputMessage="1" showErrorMessage="1" xr:uid="{926A1CCD-E721-4AA8-B10C-D3A90D1F095E}">
          <x14:formula1>
            <xm:f>Data!$C$16:$C$20</xm:f>
          </x14:formula1>
          <xm:sqref>G11:G17</xm:sqref>
        </x14:dataValidation>
        <x14:dataValidation type="list" allowBlank="1" showInputMessage="1" showErrorMessage="1" xr:uid="{8DF167A1-8F5F-4364-AAE8-CA1D87027930}">
          <x14:formula1>
            <xm:f>Data!$L$5:$L$10</xm:f>
          </x14:formula1>
          <xm:sqref>G36:G37 G39</xm:sqref>
        </x14:dataValidation>
        <x14:dataValidation type="list" allowBlank="1" showInputMessage="1" showErrorMessage="1" xr:uid="{552525DE-7CCB-4F80-BCF4-0B638AB94AC6}">
          <x14:formula1>
            <xm:f>Data!$F$5:$F$13</xm:f>
          </x14:formula1>
          <xm:sqref>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B2:I2"/>
  <sheetViews>
    <sheetView showGridLines="0" showRowColHeaders="0" workbookViewId="0">
      <selection activeCell="B4" sqref="B4"/>
    </sheetView>
  </sheetViews>
  <sheetFormatPr defaultRowHeight="15" x14ac:dyDescent="0.25"/>
  <sheetData>
    <row r="2" spans="2:9" x14ac:dyDescent="0.25">
      <c r="B2" s="74" t="str">
        <f>'Read This First'!B2</f>
        <v>Remote Housing Inspection Job Aid_R11.C</v>
      </c>
      <c r="I2" s="74" t="str">
        <f>'Read This First'!I2</f>
        <v>Management Review September 18, 2020</v>
      </c>
    </row>
  </sheetData>
  <sheetProtection algorithmName="SHA-512" hashValue="lZ4FeDli4wkRZrV23s2RhwYmjb72dsPOPYrHm71REjNEPwOtdEvDyQpOLLVkIS6QeYHv46DXGvoc4FMJc/bNIw==" saltValue="/fdApeV0NbhhgmETnsck8w=="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2:I22"/>
  <sheetViews>
    <sheetView showGridLines="0" showRowColHeaders="0" topLeftCell="A34" zoomScaleNormal="100" workbookViewId="0">
      <selection activeCell="B4" sqref="B4"/>
    </sheetView>
  </sheetViews>
  <sheetFormatPr defaultColWidth="9.28515625" defaultRowHeight="15" customHeight="1" x14ac:dyDescent="0.3"/>
  <cols>
    <col min="1" max="16384" width="9.28515625" style="58"/>
  </cols>
  <sheetData>
    <row r="2" spans="2:9" s="99" customFormat="1" ht="15" customHeight="1" x14ac:dyDescent="0.25">
      <c r="B2" s="100" t="str">
        <f>'Read This First'!B2</f>
        <v>Remote Housing Inspection Job Aid_R11.C</v>
      </c>
      <c r="I2" s="100" t="str">
        <f>'Read This First'!I2</f>
        <v>Management Review September 18, 2020</v>
      </c>
    </row>
    <row r="5" spans="2:9" ht="15" customHeight="1" x14ac:dyDescent="0.3">
      <c r="B5" s="57"/>
      <c r="C5" s="55"/>
    </row>
    <row r="6" spans="2:9" ht="15" customHeight="1" x14ac:dyDescent="0.3">
      <c r="B6" s="57"/>
      <c r="C6" s="55"/>
    </row>
    <row r="7" spans="2:9" ht="15" customHeight="1" x14ac:dyDescent="0.3">
      <c r="B7" s="57"/>
      <c r="C7" s="55"/>
    </row>
    <row r="8" spans="2:9" ht="15" customHeight="1" x14ac:dyDescent="0.3">
      <c r="B8" s="57"/>
      <c r="C8" s="55"/>
    </row>
    <row r="9" spans="2:9" ht="15" customHeight="1" x14ac:dyDescent="0.3">
      <c r="B9" s="57"/>
      <c r="C9" s="55"/>
    </row>
    <row r="10" spans="2:9" ht="15" customHeight="1" x14ac:dyDescent="0.3">
      <c r="B10" s="57"/>
      <c r="C10" s="55"/>
    </row>
    <row r="11" spans="2:9" ht="15" customHeight="1" x14ac:dyDescent="0.3">
      <c r="B11" s="57"/>
      <c r="C11" s="55"/>
    </row>
    <row r="12" spans="2:9" ht="15" customHeight="1" x14ac:dyDescent="0.3">
      <c r="B12" s="57"/>
      <c r="C12" s="55"/>
    </row>
    <row r="13" spans="2:9" ht="15" customHeight="1" x14ac:dyDescent="0.3">
      <c r="B13" s="57"/>
      <c r="C13" s="55"/>
    </row>
    <row r="14" spans="2:9" ht="15" customHeight="1" x14ac:dyDescent="0.3">
      <c r="B14" s="57"/>
      <c r="C14" s="55"/>
    </row>
    <row r="15" spans="2:9" ht="15" customHeight="1" x14ac:dyDescent="0.3">
      <c r="B15" s="57"/>
      <c r="C15" s="55"/>
    </row>
    <row r="16" spans="2:9" ht="15" customHeight="1" x14ac:dyDescent="0.3">
      <c r="B16" s="57"/>
      <c r="C16" s="55"/>
    </row>
    <row r="17" spans="2:3" ht="15" customHeight="1" x14ac:dyDescent="0.3">
      <c r="B17" s="59"/>
      <c r="C17" s="55"/>
    </row>
    <row r="18" spans="2:3" ht="15" customHeight="1" x14ac:dyDescent="0.3">
      <c r="B18" s="59"/>
      <c r="C18" s="55"/>
    </row>
    <row r="19" spans="2:3" ht="15" customHeight="1" x14ac:dyDescent="0.3">
      <c r="B19" s="59"/>
      <c r="C19" s="55"/>
    </row>
    <row r="20" spans="2:3" ht="15" customHeight="1" x14ac:dyDescent="0.3">
      <c r="B20" s="57"/>
      <c r="C20" s="55"/>
    </row>
    <row r="21" spans="2:3" ht="15" customHeight="1" x14ac:dyDescent="0.3">
      <c r="B21" s="57"/>
      <c r="C21" s="55"/>
    </row>
    <row r="22" spans="2:3" ht="15" customHeight="1" x14ac:dyDescent="0.3">
      <c r="B22" s="57"/>
      <c r="C22" s="56"/>
    </row>
  </sheetData>
  <sheetProtection algorithmName="SHA-512" hashValue="3XHFqxXxGRu4Rwockty1QDbn+2bjunXXsgMEjPwWyR/0j2HKrNiho9RE4jDG7N/1bCB4YWUATEhGfSo0JPwMJw==" saltValue="jxDeSEIPq4thHjWfOrTVdw==" spinCount="100000" sheet="1" objects="1" scenarios="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B2:I2"/>
  <sheetViews>
    <sheetView showGridLines="0" showRowColHeaders="0" workbookViewId="0">
      <selection activeCell="B4" sqref="B4"/>
    </sheetView>
  </sheetViews>
  <sheetFormatPr defaultRowHeight="15" x14ac:dyDescent="0.25"/>
  <sheetData>
    <row r="2" spans="2:9" x14ac:dyDescent="0.25">
      <c r="B2" s="74" t="str">
        <f>'Read This First'!B2</f>
        <v>Remote Housing Inspection Job Aid_R11.C</v>
      </c>
      <c r="I2" s="74" t="str">
        <f>'Read This First'!I2</f>
        <v>Management Review September 18, 2020</v>
      </c>
    </row>
  </sheetData>
  <sheetProtection algorithmName="SHA-512" hashValue="yHK4AMHQfA31Z0VnX61Tic1+f+an5Z8H3YnHSpAHR+8F+Utl3PeQXuSQT/4ZzJUMoH6IcoWrHC4aIJdKMgJvWg==" saltValue="WWx+M9OTTx9k7OhXQcyIqw==" spinCount="100000" sheet="1" objects="1" scenarios="1" select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topLeftCell="A76" workbookViewId="0">
      <selection activeCell="D85" sqref="D85:D93"/>
    </sheetView>
  </sheetViews>
  <sheetFormatPr defaultColWidth="9.28515625" defaultRowHeight="15" x14ac:dyDescent="0.25"/>
  <cols>
    <col min="1" max="4" width="9.28515625" style="1"/>
    <col min="5" max="5" width="34.7109375" style="1" bestFit="1" customWidth="1"/>
    <col min="6" max="16384" width="9.28515625" style="1"/>
  </cols>
  <sheetData>
    <row r="4" spans="4:6" x14ac:dyDescent="0.25">
      <c r="D4" s="74" t="s">
        <v>142</v>
      </c>
      <c r="E4"/>
      <c r="F4"/>
    </row>
    <row r="5" spans="4:6" x14ac:dyDescent="0.25">
      <c r="D5" s="75" t="s">
        <v>114</v>
      </c>
      <c r="E5" s="75" t="s">
        <v>143</v>
      </c>
      <c r="F5" s="75" t="s">
        <v>144</v>
      </c>
    </row>
    <row r="6" spans="4:6" x14ac:dyDescent="0.25">
      <c r="D6" s="75">
        <v>9201</v>
      </c>
      <c r="E6" s="75" t="s">
        <v>145</v>
      </c>
      <c r="F6" s="75" t="s">
        <v>119</v>
      </c>
    </row>
    <row r="7" spans="4:6" x14ac:dyDescent="0.25">
      <c r="D7" s="75">
        <v>9202</v>
      </c>
      <c r="E7" s="75" t="s">
        <v>146</v>
      </c>
      <c r="F7" s="75" t="s">
        <v>119</v>
      </c>
    </row>
    <row r="8" spans="4:6" x14ac:dyDescent="0.25">
      <c r="D8" s="75">
        <v>9203</v>
      </c>
      <c r="E8" s="75" t="s">
        <v>147</v>
      </c>
      <c r="F8" s="75" t="s">
        <v>119</v>
      </c>
    </row>
    <row r="9" spans="4:6" x14ac:dyDescent="0.25">
      <c r="D9" s="75">
        <v>9204</v>
      </c>
      <c r="E9" s="75" t="s">
        <v>148</v>
      </c>
      <c r="F9" s="75" t="s">
        <v>119</v>
      </c>
    </row>
    <row r="10" spans="4:6" x14ac:dyDescent="0.25">
      <c r="D10" s="75">
        <v>9205</v>
      </c>
      <c r="E10" s="75" t="s">
        <v>149</v>
      </c>
      <c r="F10" s="75" t="s">
        <v>119</v>
      </c>
    </row>
    <row r="11" spans="4:6" x14ac:dyDescent="0.25">
      <c r="D11" s="75">
        <v>9206</v>
      </c>
      <c r="E11" s="75" t="s">
        <v>150</v>
      </c>
      <c r="F11" s="75" t="s">
        <v>119</v>
      </c>
    </row>
    <row r="12" spans="4:6" x14ac:dyDescent="0.25">
      <c r="D12" s="75">
        <v>9207</v>
      </c>
      <c r="E12" s="75" t="s">
        <v>151</v>
      </c>
      <c r="F12" s="75" t="s">
        <v>119</v>
      </c>
    </row>
    <row r="13" spans="4:6" x14ac:dyDescent="0.25">
      <c r="D13" s="75">
        <v>9208</v>
      </c>
      <c r="E13" s="75" t="s">
        <v>152</v>
      </c>
      <c r="F13" s="75" t="s">
        <v>119</v>
      </c>
    </row>
    <row r="14" spans="4:6" x14ac:dyDescent="0.25">
      <c r="D14" s="75">
        <v>9209</v>
      </c>
      <c r="E14" s="75" t="s">
        <v>153</v>
      </c>
      <c r="F14" s="75" t="s">
        <v>119</v>
      </c>
    </row>
    <row r="15" spans="4:6" x14ac:dyDescent="0.25">
      <c r="D15" s="75">
        <v>9210</v>
      </c>
      <c r="E15" s="75" t="s">
        <v>154</v>
      </c>
      <c r="F15" s="75" t="s">
        <v>119</v>
      </c>
    </row>
    <row r="16" spans="4:6" x14ac:dyDescent="0.25">
      <c r="D16" s="75">
        <v>9211</v>
      </c>
      <c r="E16" s="75" t="s">
        <v>155</v>
      </c>
      <c r="F16" s="75" t="s">
        <v>119</v>
      </c>
    </row>
    <row r="17" spans="4:6" x14ac:dyDescent="0.25">
      <c r="D17" s="75">
        <v>9212</v>
      </c>
      <c r="E17" s="75" t="s">
        <v>156</v>
      </c>
      <c r="F17" s="75" t="s">
        <v>119</v>
      </c>
    </row>
    <row r="18" spans="4:6" x14ac:dyDescent="0.25">
      <c r="D18" s="75">
        <v>9213</v>
      </c>
      <c r="E18" s="75" t="s">
        <v>157</v>
      </c>
      <c r="F18" s="75" t="s">
        <v>119</v>
      </c>
    </row>
    <row r="19" spans="4:6" x14ac:dyDescent="0.25">
      <c r="D19" s="75">
        <v>9214</v>
      </c>
      <c r="E19" s="75" t="s">
        <v>158</v>
      </c>
      <c r="F19" s="75" t="s">
        <v>119</v>
      </c>
    </row>
    <row r="20" spans="4:6" x14ac:dyDescent="0.25">
      <c r="D20" s="75">
        <v>9215</v>
      </c>
      <c r="E20" s="75" t="s">
        <v>159</v>
      </c>
      <c r="F20" s="75" t="s">
        <v>119</v>
      </c>
    </row>
    <row r="21" spans="4:6" x14ac:dyDescent="0.25">
      <c r="D21" s="75">
        <v>9216</v>
      </c>
      <c r="E21" s="75" t="s">
        <v>160</v>
      </c>
      <c r="F21" s="75" t="s">
        <v>119</v>
      </c>
    </row>
    <row r="22" spans="4:6" x14ac:dyDescent="0.25">
      <c r="D22" s="75">
        <v>9217</v>
      </c>
      <c r="E22" s="75" t="s">
        <v>161</v>
      </c>
      <c r="F22" s="75" t="s">
        <v>119</v>
      </c>
    </row>
    <row r="23" spans="4:6" x14ac:dyDescent="0.25">
      <c r="D23" s="75">
        <v>9218</v>
      </c>
      <c r="E23" s="75" t="s">
        <v>162</v>
      </c>
      <c r="F23" s="75" t="s">
        <v>119</v>
      </c>
    </row>
    <row r="24" spans="4:6" x14ac:dyDescent="0.25">
      <c r="D24" s="75">
        <v>9219</v>
      </c>
      <c r="E24" s="75" t="s">
        <v>163</v>
      </c>
      <c r="F24" s="75" t="s">
        <v>119</v>
      </c>
    </row>
    <row r="25" spans="4:6" x14ac:dyDescent="0.25">
      <c r="D25" s="75">
        <v>9220</v>
      </c>
      <c r="E25" s="75" t="s">
        <v>164</v>
      </c>
      <c r="F25" s="75" t="s">
        <v>119</v>
      </c>
    </row>
    <row r="26" spans="4:6" x14ac:dyDescent="0.25">
      <c r="D26" s="75">
        <v>9221</v>
      </c>
      <c r="E26" s="75" t="s">
        <v>165</v>
      </c>
      <c r="F26" s="75" t="s">
        <v>119</v>
      </c>
    </row>
    <row r="27" spans="4:6" x14ac:dyDescent="0.25">
      <c r="D27" s="75">
        <v>9222</v>
      </c>
      <c r="E27" s="75" t="s">
        <v>166</v>
      </c>
      <c r="F27" s="75" t="s">
        <v>119</v>
      </c>
    </row>
    <row r="28" spans="4:6" x14ac:dyDescent="0.25">
      <c r="D28" s="75">
        <v>9223</v>
      </c>
      <c r="E28" s="75" t="s">
        <v>167</v>
      </c>
      <c r="F28" s="75" t="s">
        <v>119</v>
      </c>
    </row>
    <row r="29" spans="4:6" x14ac:dyDescent="0.25">
      <c r="D29" s="75">
        <v>9225</v>
      </c>
      <c r="E29" s="75" t="s">
        <v>118</v>
      </c>
      <c r="F29" s="75" t="s">
        <v>119</v>
      </c>
    </row>
    <row r="30" spans="4:6" x14ac:dyDescent="0.25">
      <c r="D30" s="75">
        <v>9226</v>
      </c>
      <c r="E30" s="75" t="s">
        <v>121</v>
      </c>
      <c r="F30" s="75" t="s">
        <v>119</v>
      </c>
    </row>
    <row r="31" spans="4:6" x14ac:dyDescent="0.25">
      <c r="D31" s="75">
        <v>9227</v>
      </c>
      <c r="E31" s="75" t="s">
        <v>123</v>
      </c>
      <c r="F31" s="75" t="s">
        <v>119</v>
      </c>
    </row>
    <row r="32" spans="4:6" x14ac:dyDescent="0.25">
      <c r="D32" s="75">
        <v>9228</v>
      </c>
      <c r="E32" s="75" t="s">
        <v>125</v>
      </c>
      <c r="F32" s="75" t="s">
        <v>119</v>
      </c>
    </row>
    <row r="33" spans="4:6" x14ac:dyDescent="0.25">
      <c r="D33" s="75">
        <v>9229</v>
      </c>
      <c r="E33" s="75" t="s">
        <v>127</v>
      </c>
      <c r="F33" s="75" t="s">
        <v>119</v>
      </c>
    </row>
    <row r="34" spans="4:6" x14ac:dyDescent="0.25">
      <c r="D34" s="75">
        <v>9230</v>
      </c>
      <c r="E34" s="75" t="s">
        <v>129</v>
      </c>
      <c r="F34" s="75" t="s">
        <v>119</v>
      </c>
    </row>
    <row r="35" spans="4:6" x14ac:dyDescent="0.25">
      <c r="D35" s="75">
        <v>9231</v>
      </c>
      <c r="E35" s="75" t="s">
        <v>131</v>
      </c>
      <c r="F35" s="75" t="s">
        <v>119</v>
      </c>
    </row>
    <row r="36" spans="4:6" x14ac:dyDescent="0.25">
      <c r="D36" s="75">
        <v>9232</v>
      </c>
      <c r="E36" s="75" t="s">
        <v>133</v>
      </c>
      <c r="F36" s="75" t="s">
        <v>119</v>
      </c>
    </row>
    <row r="37" spans="4:6" x14ac:dyDescent="0.25">
      <c r="D37" s="75">
        <v>9233</v>
      </c>
      <c r="E37" s="75" t="s">
        <v>135</v>
      </c>
      <c r="F37" s="75" t="s">
        <v>119</v>
      </c>
    </row>
    <row r="38" spans="4:6" x14ac:dyDescent="0.25">
      <c r="D38" s="75">
        <v>9234</v>
      </c>
      <c r="E38" s="75" t="s">
        <v>137</v>
      </c>
      <c r="F38" s="75" t="s">
        <v>119</v>
      </c>
    </row>
    <row r="39" spans="4:6" x14ac:dyDescent="0.25">
      <c r="D39" s="75">
        <v>9235</v>
      </c>
      <c r="E39" s="75" t="s">
        <v>168</v>
      </c>
      <c r="F39" s="75" t="s">
        <v>119</v>
      </c>
    </row>
    <row r="40" spans="4:6" x14ac:dyDescent="0.25">
      <c r="D40" s="75">
        <v>9236</v>
      </c>
      <c r="E40" s="75" t="s">
        <v>169</v>
      </c>
      <c r="F40" s="75" t="s">
        <v>119</v>
      </c>
    </row>
    <row r="41" spans="4:6" x14ac:dyDescent="0.25">
      <c r="D41" s="75">
        <v>9237</v>
      </c>
      <c r="E41" s="75" t="s">
        <v>170</v>
      </c>
      <c r="F41" s="75" t="s">
        <v>119</v>
      </c>
    </row>
    <row r="42" spans="4:6" x14ac:dyDescent="0.25">
      <c r="D42" s="75">
        <v>9238</v>
      </c>
      <c r="E42" s="75" t="s">
        <v>171</v>
      </c>
      <c r="F42" s="75" t="s">
        <v>119</v>
      </c>
    </row>
    <row r="43" spans="4:6" x14ac:dyDescent="0.25">
      <c r="D43" s="75">
        <v>9239</v>
      </c>
      <c r="E43" s="75" t="s">
        <v>172</v>
      </c>
      <c r="F43" s="75" t="s">
        <v>119</v>
      </c>
    </row>
    <row r="44" spans="4:6" x14ac:dyDescent="0.25">
      <c r="D44" s="75">
        <v>9240</v>
      </c>
      <c r="E44" s="75" t="s">
        <v>173</v>
      </c>
      <c r="F44" s="75" t="s">
        <v>119</v>
      </c>
    </row>
    <row r="45" spans="4:6" x14ac:dyDescent="0.25">
      <c r="D45" s="75">
        <v>9241</v>
      </c>
      <c r="E45" s="75" t="s">
        <v>174</v>
      </c>
      <c r="F45" s="75" t="s">
        <v>119</v>
      </c>
    </row>
    <row r="46" spans="4:6" x14ac:dyDescent="0.25">
      <c r="D46" s="75">
        <v>9242</v>
      </c>
      <c r="E46" s="75" t="s">
        <v>175</v>
      </c>
      <c r="F46" s="75" t="s">
        <v>119</v>
      </c>
    </row>
    <row r="47" spans="4:6" x14ac:dyDescent="0.25">
      <c r="D47" s="75">
        <v>9243</v>
      </c>
      <c r="E47" s="75" t="s">
        <v>176</v>
      </c>
      <c r="F47" s="75" t="s">
        <v>119</v>
      </c>
    </row>
    <row r="48" spans="4:6" x14ac:dyDescent="0.25">
      <c r="D48" s="75">
        <v>9244</v>
      </c>
      <c r="E48" s="75" t="s">
        <v>177</v>
      </c>
      <c r="F48" s="75" t="s">
        <v>119</v>
      </c>
    </row>
    <row r="49" spans="4:6" x14ac:dyDescent="0.25">
      <c r="D49" s="75">
        <v>9245</v>
      </c>
      <c r="E49" s="75" t="s">
        <v>178</v>
      </c>
      <c r="F49" s="75" t="s">
        <v>119</v>
      </c>
    </row>
    <row r="50" spans="4:6" x14ac:dyDescent="0.25">
      <c r="D50" s="75">
        <v>9246</v>
      </c>
      <c r="E50" s="75" t="s">
        <v>179</v>
      </c>
      <c r="F50" s="75" t="s">
        <v>119</v>
      </c>
    </row>
    <row r="51" spans="4:6" x14ac:dyDescent="0.25">
      <c r="D51" s="75">
        <v>9247</v>
      </c>
      <c r="E51" s="75" t="s">
        <v>180</v>
      </c>
      <c r="F51" s="75" t="s">
        <v>119</v>
      </c>
    </row>
    <row r="52" spans="4:6" x14ac:dyDescent="0.25">
      <c r="D52" s="75">
        <v>9248</v>
      </c>
      <c r="E52" s="75" t="s">
        <v>181</v>
      </c>
      <c r="F52" s="75" t="s">
        <v>119</v>
      </c>
    </row>
    <row r="53" spans="4:6" x14ac:dyDescent="0.25">
      <c r="D53" s="75">
        <v>9249</v>
      </c>
      <c r="E53" s="75" t="s">
        <v>182</v>
      </c>
      <c r="F53" s="75" t="s">
        <v>119</v>
      </c>
    </row>
    <row r="54" spans="4:6" x14ac:dyDescent="0.25">
      <c r="D54" s="75">
        <v>9250</v>
      </c>
      <c r="E54" s="75" t="s">
        <v>183</v>
      </c>
      <c r="F54" s="75" t="s">
        <v>119</v>
      </c>
    </row>
    <row r="55" spans="4:6" x14ac:dyDescent="0.25">
      <c r="D55" s="75">
        <v>9251</v>
      </c>
      <c r="E55" s="75" t="s">
        <v>184</v>
      </c>
      <c r="F55" s="75" t="s">
        <v>119</v>
      </c>
    </row>
    <row r="56" spans="4:6" x14ac:dyDescent="0.25">
      <c r="D56" s="75">
        <v>9252</v>
      </c>
      <c r="E56" s="75" t="s">
        <v>185</v>
      </c>
      <c r="F56" s="75" t="s">
        <v>119</v>
      </c>
    </row>
    <row r="57" spans="4:6" x14ac:dyDescent="0.25">
      <c r="D57" s="75">
        <v>9253</v>
      </c>
      <c r="E57" s="75" t="s">
        <v>186</v>
      </c>
      <c r="F57" s="75" t="s">
        <v>119</v>
      </c>
    </row>
    <row r="58" spans="4:6" x14ac:dyDescent="0.25">
      <c r="D58" s="75">
        <v>9254</v>
      </c>
      <c r="E58" s="75" t="s">
        <v>187</v>
      </c>
      <c r="F58" s="75" t="s">
        <v>119</v>
      </c>
    </row>
    <row r="59" spans="4:6" x14ac:dyDescent="0.25">
      <c r="D59" s="76">
        <v>9260</v>
      </c>
      <c r="E59" s="76" t="s">
        <v>188</v>
      </c>
      <c r="F59" s="76" t="s">
        <v>119</v>
      </c>
    </row>
    <row r="60" spans="4:6" x14ac:dyDescent="0.25">
      <c r="D60" s="76">
        <v>9261</v>
      </c>
      <c r="E60" s="76" t="s">
        <v>189</v>
      </c>
      <c r="F60" s="76" t="s">
        <v>119</v>
      </c>
    </row>
    <row r="61" spans="4:6" x14ac:dyDescent="0.25">
      <c r="D61" s="76">
        <v>9262</v>
      </c>
      <c r="E61" s="76" t="s">
        <v>190</v>
      </c>
      <c r="F61" s="76" t="s">
        <v>119</v>
      </c>
    </row>
    <row r="62" spans="4:6" x14ac:dyDescent="0.25">
      <c r="D62" s="76">
        <v>9263</v>
      </c>
      <c r="E62" s="76" t="s">
        <v>191</v>
      </c>
      <c r="F62" s="76" t="s">
        <v>119</v>
      </c>
    </row>
    <row r="63" spans="4:6" x14ac:dyDescent="0.25">
      <c r="D63" s="76">
        <v>9264</v>
      </c>
      <c r="E63" s="76" t="s">
        <v>192</v>
      </c>
      <c r="F63" s="76" t="s">
        <v>119</v>
      </c>
    </row>
    <row r="64" spans="4:6" x14ac:dyDescent="0.25">
      <c r="D64" s="76">
        <v>9265</v>
      </c>
      <c r="E64" s="76" t="s">
        <v>193</v>
      </c>
      <c r="F64" s="76" t="s">
        <v>119</v>
      </c>
    </row>
    <row r="65" spans="4:6" x14ac:dyDescent="0.25">
      <c r="D65" s="76">
        <v>9266</v>
      </c>
      <c r="E65" s="76" t="s">
        <v>194</v>
      </c>
      <c r="F65" s="76" t="s">
        <v>119</v>
      </c>
    </row>
    <row r="66" spans="4:6" x14ac:dyDescent="0.25">
      <c r="D66" s="76">
        <v>9267</v>
      </c>
      <c r="E66" s="76" t="s">
        <v>195</v>
      </c>
      <c r="F66" s="76" t="s">
        <v>119</v>
      </c>
    </row>
    <row r="67" spans="4:6" x14ac:dyDescent="0.25">
      <c r="D67" s="76">
        <v>9268</v>
      </c>
      <c r="E67" s="76" t="s">
        <v>196</v>
      </c>
      <c r="F67" s="76" t="s">
        <v>119</v>
      </c>
    </row>
    <row r="68" spans="4:6" x14ac:dyDescent="0.25">
      <c r="D68" s="76">
        <v>9269</v>
      </c>
      <c r="E68" s="76" t="s">
        <v>197</v>
      </c>
      <c r="F68" s="76" t="s">
        <v>119</v>
      </c>
    </row>
    <row r="69" spans="4:6" x14ac:dyDescent="0.25">
      <c r="D69" s="76">
        <v>9270</v>
      </c>
      <c r="E69" s="76" t="s">
        <v>198</v>
      </c>
      <c r="F69" s="76" t="s">
        <v>119</v>
      </c>
    </row>
    <row r="70" spans="4:6" x14ac:dyDescent="0.25">
      <c r="D70" s="76">
        <v>9271</v>
      </c>
      <c r="E70" s="76" t="s">
        <v>199</v>
      </c>
      <c r="F70" s="76" t="s">
        <v>119</v>
      </c>
    </row>
    <row r="71" spans="4:6" x14ac:dyDescent="0.25">
      <c r="D71" s="76">
        <v>9272</v>
      </c>
      <c r="E71" s="76" t="s">
        <v>200</v>
      </c>
      <c r="F71" s="76" t="s">
        <v>119</v>
      </c>
    </row>
    <row r="72" spans="4:6" x14ac:dyDescent="0.25">
      <c r="D72" s="76">
        <v>9273</v>
      </c>
      <c r="E72" s="76" t="s">
        <v>201</v>
      </c>
      <c r="F72" s="76" t="s">
        <v>119</v>
      </c>
    </row>
    <row r="73" spans="4:6" x14ac:dyDescent="0.25">
      <c r="D73" s="76">
        <v>9274</v>
      </c>
      <c r="E73" s="76" t="s">
        <v>202</v>
      </c>
      <c r="F73" s="76" t="s">
        <v>119</v>
      </c>
    </row>
    <row r="74" spans="4:6" x14ac:dyDescent="0.25">
      <c r="D74" s="76">
        <v>9275</v>
      </c>
      <c r="E74" s="76" t="s">
        <v>203</v>
      </c>
      <c r="F74" s="76" t="s">
        <v>119</v>
      </c>
    </row>
    <row r="75" spans="4:6" x14ac:dyDescent="0.25">
      <c r="D75" s="76">
        <v>9276</v>
      </c>
      <c r="E75" s="76" t="s">
        <v>204</v>
      </c>
      <c r="F75" s="76" t="s">
        <v>119</v>
      </c>
    </row>
    <row r="76" spans="4:6" x14ac:dyDescent="0.25">
      <c r="D76" s="76">
        <v>9277</v>
      </c>
      <c r="E76" s="76" t="s">
        <v>205</v>
      </c>
      <c r="F76" s="76" t="s">
        <v>119</v>
      </c>
    </row>
    <row r="77" spans="4:6" x14ac:dyDescent="0.25">
      <c r="D77" s="76">
        <v>9278</v>
      </c>
      <c r="E77" s="76" t="s">
        <v>206</v>
      </c>
      <c r="F77" s="76" t="s">
        <v>119</v>
      </c>
    </row>
    <row r="78" spans="4:6" x14ac:dyDescent="0.25">
      <c r="D78" s="76">
        <v>9279</v>
      </c>
      <c r="E78" s="76" t="s">
        <v>207</v>
      </c>
      <c r="F78" s="76" t="s">
        <v>119</v>
      </c>
    </row>
    <row r="79" spans="4:6" x14ac:dyDescent="0.25">
      <c r="D79" s="75">
        <v>9290</v>
      </c>
      <c r="E79" s="75" t="s">
        <v>208</v>
      </c>
      <c r="F79" s="75" t="s">
        <v>209</v>
      </c>
    </row>
    <row r="80" spans="4:6" x14ac:dyDescent="0.25">
      <c r="D80" s="75">
        <v>9291</v>
      </c>
      <c r="E80" s="75" t="s">
        <v>210</v>
      </c>
      <c r="F80" s="75" t="s">
        <v>209</v>
      </c>
    </row>
    <row r="81" spans="4:6" x14ac:dyDescent="0.25">
      <c r="D81" s="75">
        <v>9292</v>
      </c>
      <c r="E81" s="75" t="s">
        <v>211</v>
      </c>
      <c r="F81" s="75" t="s">
        <v>209</v>
      </c>
    </row>
    <row r="82" spans="4:6" x14ac:dyDescent="0.25">
      <c r="D82" s="75">
        <v>9293</v>
      </c>
      <c r="E82" s="75" t="s">
        <v>212</v>
      </c>
      <c r="F82" s="75" t="s">
        <v>209</v>
      </c>
    </row>
    <row r="83" spans="4:6" ht="15.75" thickBot="1" x14ac:dyDescent="0.3">
      <c r="D83" s="77">
        <v>9294</v>
      </c>
      <c r="E83" s="77" t="s">
        <v>213</v>
      </c>
      <c r="F83" s="77" t="s">
        <v>209</v>
      </c>
    </row>
    <row r="84" spans="4:6" x14ac:dyDescent="0.25">
      <c r="D84" s="78"/>
      <c r="E84" s="79" t="s">
        <v>214</v>
      </c>
      <c r="F84" s="79"/>
    </row>
    <row r="85" spans="4:6" x14ac:dyDescent="0.25">
      <c r="D85" s="80">
        <v>5533</v>
      </c>
      <c r="E85" s="81" t="s">
        <v>215</v>
      </c>
      <c r="F85" s="81" t="s">
        <v>209</v>
      </c>
    </row>
    <row r="86" spans="4:6" x14ac:dyDescent="0.25">
      <c r="D86" s="80">
        <v>5532</v>
      </c>
      <c r="E86" s="81" t="s">
        <v>216</v>
      </c>
      <c r="F86" s="81" t="s">
        <v>209</v>
      </c>
    </row>
    <row r="87" spans="4:6" x14ac:dyDescent="0.25">
      <c r="D87" s="80">
        <v>5530</v>
      </c>
      <c r="E87" s="81" t="s">
        <v>217</v>
      </c>
      <c r="F87" s="81" t="s">
        <v>209</v>
      </c>
    </row>
    <row r="88" spans="4:6" x14ac:dyDescent="0.25">
      <c r="D88" s="80">
        <v>6600</v>
      </c>
      <c r="E88" s="81" t="s">
        <v>218</v>
      </c>
      <c r="F88" s="81" t="s">
        <v>209</v>
      </c>
    </row>
    <row r="89" spans="4:6" x14ac:dyDescent="0.25">
      <c r="D89" s="82">
        <v>6700</v>
      </c>
      <c r="E89" s="75" t="s">
        <v>219</v>
      </c>
      <c r="F89" s="75" t="s">
        <v>209</v>
      </c>
    </row>
    <row r="90" spans="4:6" x14ac:dyDescent="0.25">
      <c r="D90" s="82">
        <v>7100</v>
      </c>
      <c r="E90" s="75" t="s">
        <v>220</v>
      </c>
      <c r="F90" s="75" t="s">
        <v>209</v>
      </c>
    </row>
    <row r="91" spans="4:6" x14ac:dyDescent="0.25">
      <c r="D91" s="82">
        <v>6391</v>
      </c>
      <c r="E91" s="75" t="s">
        <v>221</v>
      </c>
      <c r="F91" s="75" t="s">
        <v>209</v>
      </c>
    </row>
    <row r="92" spans="4:6" x14ac:dyDescent="0.25">
      <c r="D92" s="82">
        <v>6980</v>
      </c>
      <c r="E92" s="75" t="s">
        <v>222</v>
      </c>
      <c r="F92" s="75" t="s">
        <v>209</v>
      </c>
    </row>
    <row r="93" spans="4:6" ht="15.75" thickBot="1" x14ac:dyDescent="0.3">
      <c r="D93" s="83">
        <v>6981</v>
      </c>
      <c r="E93" s="84" t="s">
        <v>223</v>
      </c>
      <c r="F93" s="84" t="s">
        <v>209</v>
      </c>
    </row>
  </sheetData>
  <sheetProtection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5" x14ac:dyDescent="0.25"/>
  <cols>
    <col min="4" max="4" width="10.7109375" bestFit="1" customWidth="1"/>
    <col min="5" max="5" width="36.7109375" style="72" customWidth="1"/>
    <col min="6" max="6" width="9.28515625" customWidth="1"/>
    <col min="7" max="7" width="14.28515625" bestFit="1" customWidth="1"/>
  </cols>
  <sheetData>
    <row r="2" spans="4:7" ht="76.5" customHeight="1" x14ac:dyDescent="0.25">
      <c r="D2" s="131" t="s">
        <v>139</v>
      </c>
      <c r="E2" s="131"/>
      <c r="F2" s="131"/>
      <c r="G2" s="131"/>
    </row>
    <row r="3" spans="4:7" ht="74.25" customHeight="1" x14ac:dyDescent="0.25">
      <c r="D3" s="131" t="s">
        <v>140</v>
      </c>
      <c r="E3" s="131"/>
      <c r="F3" s="131"/>
      <c r="G3" s="131"/>
    </row>
    <row r="5" spans="4:7" x14ac:dyDescent="0.25">
      <c r="D5" s="68"/>
    </row>
    <row r="6" spans="4:7" ht="31.5" x14ac:dyDescent="0.25">
      <c r="D6" s="69" t="s">
        <v>114</v>
      </c>
      <c r="E6" s="73" t="s">
        <v>115</v>
      </c>
      <c r="F6" s="69" t="s">
        <v>116</v>
      </c>
      <c r="G6" s="69" t="s">
        <v>117</v>
      </c>
    </row>
    <row r="7" spans="4:7" ht="15.75" x14ac:dyDescent="0.25">
      <c r="D7" s="70">
        <v>9225</v>
      </c>
      <c r="E7" s="73" t="s">
        <v>118</v>
      </c>
      <c r="F7" s="69" t="s">
        <v>119</v>
      </c>
      <c r="G7" s="69" t="s">
        <v>120</v>
      </c>
    </row>
    <row r="8" spans="4:7" ht="15.75" x14ac:dyDescent="0.25">
      <c r="D8" s="70">
        <v>9226</v>
      </c>
      <c r="E8" s="73" t="s">
        <v>121</v>
      </c>
      <c r="F8" s="69" t="s">
        <v>119</v>
      </c>
      <c r="G8" s="69" t="s">
        <v>122</v>
      </c>
    </row>
    <row r="9" spans="4:7" ht="15.75" x14ac:dyDescent="0.25">
      <c r="D9" s="70">
        <v>9227</v>
      </c>
      <c r="E9" s="73" t="s">
        <v>123</v>
      </c>
      <c r="F9" s="69" t="s">
        <v>119</v>
      </c>
      <c r="G9" s="69" t="s">
        <v>124</v>
      </c>
    </row>
    <row r="10" spans="4:7" ht="15.75" x14ac:dyDescent="0.25">
      <c r="D10" s="70">
        <v>9228</v>
      </c>
      <c r="E10" s="73" t="s">
        <v>125</v>
      </c>
      <c r="F10" s="69" t="s">
        <v>119</v>
      </c>
      <c r="G10" s="69" t="s">
        <v>126</v>
      </c>
    </row>
    <row r="11" spans="4:7" ht="15.75" x14ac:dyDescent="0.25">
      <c r="D11" s="70">
        <v>9229</v>
      </c>
      <c r="E11" s="73" t="s">
        <v>127</v>
      </c>
      <c r="F11" s="69" t="s">
        <v>119</v>
      </c>
      <c r="G11" s="69" t="s">
        <v>128</v>
      </c>
    </row>
    <row r="12" spans="4:7" ht="15.75" x14ac:dyDescent="0.25">
      <c r="D12" s="70">
        <v>9230</v>
      </c>
      <c r="E12" s="73" t="s">
        <v>129</v>
      </c>
      <c r="F12" s="69" t="s">
        <v>119</v>
      </c>
      <c r="G12" s="69" t="s">
        <v>130</v>
      </c>
    </row>
    <row r="13" spans="4:7" ht="15.75" x14ac:dyDescent="0.25">
      <c r="D13" s="70">
        <v>9231</v>
      </c>
      <c r="E13" s="73" t="s">
        <v>131</v>
      </c>
      <c r="F13" s="69" t="s">
        <v>119</v>
      </c>
      <c r="G13" s="69" t="s">
        <v>132</v>
      </c>
    </row>
    <row r="14" spans="4:7" ht="15.75" x14ac:dyDescent="0.25">
      <c r="D14" s="70">
        <v>9232</v>
      </c>
      <c r="E14" s="73" t="s">
        <v>133</v>
      </c>
      <c r="F14" s="69" t="s">
        <v>119</v>
      </c>
      <c r="G14" s="69" t="s">
        <v>134</v>
      </c>
    </row>
    <row r="15" spans="4:7" ht="15.75" x14ac:dyDescent="0.25">
      <c r="D15" s="70">
        <v>9233</v>
      </c>
      <c r="E15" s="73" t="s">
        <v>135</v>
      </c>
      <c r="F15" s="69" t="s">
        <v>119</v>
      </c>
      <c r="G15" s="69" t="s">
        <v>136</v>
      </c>
    </row>
    <row r="16" spans="4:7" ht="15.75" x14ac:dyDescent="0.25">
      <c r="D16" s="70">
        <v>9234</v>
      </c>
      <c r="E16" s="73" t="s">
        <v>137</v>
      </c>
      <c r="F16" s="69" t="s">
        <v>119</v>
      </c>
      <c r="G16" s="69" t="s">
        <v>138</v>
      </c>
    </row>
    <row r="17" spans="4:4" customFormat="1" x14ac:dyDescent="0.25">
      <c r="D17" s="71"/>
    </row>
  </sheetData>
  <mergeCells count="2">
    <mergeCell ref="D2:G2"/>
    <mergeCell ref="D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28515625" defaultRowHeight="15" x14ac:dyDescent="0.25"/>
  <cols>
    <col min="1" max="4" width="9.28515625" style="1"/>
    <col min="5" max="5" width="22" style="1" customWidth="1"/>
    <col min="6" max="11" width="17.7109375" style="1" customWidth="1"/>
    <col min="12" max="16384" width="9.28515625" style="1"/>
  </cols>
  <sheetData>
    <row r="7" spans="4:11" ht="19.5" thickBot="1" x14ac:dyDescent="0.3">
      <c r="E7" s="12"/>
      <c r="F7" s="132" t="s">
        <v>5</v>
      </c>
      <c r="G7" s="132"/>
      <c r="H7" s="132"/>
      <c r="I7" s="132"/>
      <c r="J7" s="132"/>
      <c r="K7" s="132"/>
    </row>
    <row r="8" spans="4:11" ht="30" customHeight="1" thickBot="1" x14ac:dyDescent="0.3">
      <c r="E8" s="12"/>
      <c r="F8" s="133" t="s">
        <v>6</v>
      </c>
      <c r="G8" s="134"/>
      <c r="H8" s="134"/>
      <c r="I8" s="134"/>
      <c r="J8" s="134"/>
      <c r="K8" s="135"/>
    </row>
    <row r="9" spans="4:11" ht="16.5" thickBot="1" x14ac:dyDescent="0.3">
      <c r="D9" s="2" t="s">
        <v>7</v>
      </c>
      <c r="E9" s="3" t="s">
        <v>8</v>
      </c>
      <c r="F9" s="4" t="s">
        <v>9</v>
      </c>
      <c r="G9" s="4" t="s">
        <v>10</v>
      </c>
      <c r="H9" s="5" t="s">
        <v>11</v>
      </c>
      <c r="I9" s="4" t="s">
        <v>12</v>
      </c>
      <c r="J9" s="11" t="s">
        <v>13</v>
      </c>
      <c r="K9" s="4" t="s">
        <v>14</v>
      </c>
    </row>
    <row r="10" spans="4:11" ht="141.75" customHeight="1" thickBot="1" x14ac:dyDescent="0.3">
      <c r="D10" s="6" t="s">
        <v>15</v>
      </c>
      <c r="E10" s="7" t="s">
        <v>16</v>
      </c>
      <c r="F10" s="8" t="s">
        <v>17</v>
      </c>
      <c r="G10" s="8" t="s">
        <v>18</v>
      </c>
      <c r="H10" s="8" t="s">
        <v>19</v>
      </c>
      <c r="I10" s="9" t="s">
        <v>20</v>
      </c>
      <c r="J10" s="10" t="s">
        <v>21</v>
      </c>
      <c r="K10" s="136" t="s">
        <v>22</v>
      </c>
    </row>
    <row r="11" spans="4:11" ht="141" thickBot="1" x14ac:dyDescent="0.3">
      <c r="D11" s="6" t="s">
        <v>23</v>
      </c>
      <c r="E11" s="7" t="s">
        <v>16</v>
      </c>
      <c r="F11" s="8" t="s">
        <v>24</v>
      </c>
      <c r="G11" s="8" t="s">
        <v>18</v>
      </c>
      <c r="H11" s="8" t="s">
        <v>19</v>
      </c>
      <c r="I11" s="9" t="s">
        <v>20</v>
      </c>
      <c r="J11" s="10" t="s">
        <v>21</v>
      </c>
      <c r="K11" s="137"/>
    </row>
    <row r="12" spans="4:11" ht="124.5" thickBot="1" x14ac:dyDescent="0.3">
      <c r="D12" s="6" t="s">
        <v>25</v>
      </c>
      <c r="E12" s="7" t="s">
        <v>26</v>
      </c>
      <c r="F12" s="8" t="s">
        <v>17</v>
      </c>
      <c r="G12" s="8" t="s">
        <v>18</v>
      </c>
      <c r="H12" s="8" t="s">
        <v>27</v>
      </c>
      <c r="I12" s="9" t="s">
        <v>28</v>
      </c>
      <c r="J12" s="10" t="s">
        <v>29</v>
      </c>
      <c r="K12" s="138"/>
    </row>
  </sheetData>
  <mergeCells count="3">
    <mergeCell ref="F7:K7"/>
    <mergeCell ref="F8:K8"/>
    <mergeCell ref="K10:K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30"/>
  <sheetViews>
    <sheetView workbookViewId="0"/>
  </sheetViews>
  <sheetFormatPr defaultColWidth="9.28515625" defaultRowHeight="15" x14ac:dyDescent="0.25"/>
  <cols>
    <col min="1" max="2" width="9.28515625" style="1"/>
    <col min="3" max="3" width="14.7109375" style="1" customWidth="1"/>
    <col min="4" max="4" width="9.28515625" style="1"/>
    <col min="5" max="6" width="12.42578125" style="1" bestFit="1" customWidth="1"/>
    <col min="7" max="7" width="10.7109375" style="15" customWidth="1"/>
    <col min="8" max="8" width="9.28515625" style="1"/>
    <col min="9" max="9" width="26.7109375" style="1" bestFit="1" customWidth="1"/>
    <col min="10" max="10" width="10.7109375" style="15" customWidth="1"/>
    <col min="11" max="12" width="9.28515625" style="1"/>
    <col min="13" max="13" width="9.28515625" style="15"/>
    <col min="14" max="16384" width="9.28515625" style="1"/>
  </cols>
  <sheetData>
    <row r="5" spans="3:13" x14ac:dyDescent="0.25">
      <c r="C5" s="13" t="s">
        <v>33</v>
      </c>
      <c r="E5" s="14"/>
      <c r="F5" s="14"/>
      <c r="G5" s="19"/>
      <c r="I5" s="14"/>
      <c r="J5" s="17"/>
      <c r="L5" s="14"/>
    </row>
    <row r="6" spans="3:13" ht="31.5" x14ac:dyDescent="0.25">
      <c r="C6" s="13"/>
      <c r="E6" s="14"/>
      <c r="F6" s="14" t="s">
        <v>240</v>
      </c>
      <c r="G6" s="19"/>
      <c r="I6" s="14" t="s">
        <v>41</v>
      </c>
      <c r="J6" s="17"/>
      <c r="L6" s="16" t="s">
        <v>42</v>
      </c>
      <c r="M6" s="19">
        <v>1</v>
      </c>
    </row>
    <row r="7" spans="3:13" ht="31.5" x14ac:dyDescent="0.25">
      <c r="C7" s="14" t="s">
        <v>30</v>
      </c>
      <c r="E7" s="14" t="s">
        <v>15</v>
      </c>
      <c r="F7" s="18" t="s">
        <v>23</v>
      </c>
      <c r="G7" s="19">
        <v>1</v>
      </c>
      <c r="I7" s="14" t="s">
        <v>25</v>
      </c>
      <c r="J7" s="19">
        <v>2</v>
      </c>
      <c r="L7" s="16" t="s">
        <v>43</v>
      </c>
      <c r="M7" s="19">
        <v>2</v>
      </c>
    </row>
    <row r="8" spans="3:13" ht="15.75" x14ac:dyDescent="0.25">
      <c r="C8" s="14" t="s">
        <v>31</v>
      </c>
      <c r="E8" s="14" t="s">
        <v>23</v>
      </c>
      <c r="F8" s="18" t="s">
        <v>25</v>
      </c>
      <c r="G8" s="19">
        <v>2</v>
      </c>
      <c r="I8" s="14" t="s">
        <v>34</v>
      </c>
      <c r="J8" s="19">
        <v>3</v>
      </c>
      <c r="L8" s="16" t="s">
        <v>44</v>
      </c>
      <c r="M8" s="19">
        <v>3</v>
      </c>
    </row>
    <row r="9" spans="3:13" ht="15.75" x14ac:dyDescent="0.25">
      <c r="E9" s="14" t="s">
        <v>25</v>
      </c>
      <c r="F9" s="18" t="s">
        <v>34</v>
      </c>
      <c r="G9" s="19">
        <v>3</v>
      </c>
      <c r="I9" s="14" t="s">
        <v>35</v>
      </c>
      <c r="J9" s="19">
        <v>4</v>
      </c>
      <c r="L9" s="16" t="s">
        <v>45</v>
      </c>
      <c r="M9" s="19">
        <v>4</v>
      </c>
    </row>
    <row r="10" spans="3:13" ht="15.75" x14ac:dyDescent="0.25">
      <c r="E10" s="14" t="s">
        <v>34</v>
      </c>
      <c r="F10" s="18" t="s">
        <v>35</v>
      </c>
      <c r="G10" s="19">
        <v>4</v>
      </c>
      <c r="I10" s="14" t="s">
        <v>36</v>
      </c>
      <c r="J10" s="19">
        <v>5</v>
      </c>
      <c r="L10" s="16" t="s">
        <v>21</v>
      </c>
      <c r="M10" s="19">
        <v>5</v>
      </c>
    </row>
    <row r="11" spans="3:13" x14ac:dyDescent="0.25">
      <c r="E11" s="14" t="s">
        <v>35</v>
      </c>
      <c r="F11" s="18" t="s">
        <v>36</v>
      </c>
      <c r="G11" s="19">
        <v>5</v>
      </c>
    </row>
    <row r="12" spans="3:13" x14ac:dyDescent="0.25">
      <c r="E12" s="14" t="s">
        <v>36</v>
      </c>
      <c r="F12" s="18" t="s">
        <v>37</v>
      </c>
      <c r="G12" s="19">
        <v>6</v>
      </c>
    </row>
    <row r="13" spans="3:13" x14ac:dyDescent="0.25">
      <c r="E13" s="14" t="s">
        <v>37</v>
      </c>
      <c r="F13" s="18" t="s">
        <v>38</v>
      </c>
      <c r="G13" s="19">
        <v>7</v>
      </c>
    </row>
    <row r="14" spans="3:13" x14ac:dyDescent="0.25">
      <c r="E14" s="14" t="s">
        <v>38</v>
      </c>
      <c r="G14" s="19">
        <v>8</v>
      </c>
    </row>
    <row r="15" spans="3:13" x14ac:dyDescent="0.25">
      <c r="I15" s="14"/>
    </row>
    <row r="16" spans="3:13" x14ac:dyDescent="0.25">
      <c r="C16" s="14"/>
      <c r="I16" s="14" t="s">
        <v>232</v>
      </c>
    </row>
    <row r="17" spans="3:9" x14ac:dyDescent="0.25">
      <c r="C17" s="14" t="s">
        <v>78</v>
      </c>
      <c r="E17" s="14"/>
      <c r="I17" s="14" t="s">
        <v>46</v>
      </c>
    </row>
    <row r="18" spans="3:9" x14ac:dyDescent="0.25">
      <c r="C18" s="14" t="s">
        <v>89</v>
      </c>
      <c r="E18" s="14" t="s">
        <v>15</v>
      </c>
      <c r="I18" s="14" t="s">
        <v>47</v>
      </c>
    </row>
    <row r="19" spans="3:9" x14ac:dyDescent="0.25">
      <c r="C19" s="14" t="s">
        <v>81</v>
      </c>
      <c r="E19" s="14" t="s">
        <v>23</v>
      </c>
      <c r="I19" s="14" t="s">
        <v>48</v>
      </c>
    </row>
    <row r="20" spans="3:9" x14ac:dyDescent="0.25">
      <c r="C20" s="14" t="s">
        <v>80</v>
      </c>
      <c r="E20" s="14" t="s">
        <v>25</v>
      </c>
      <c r="I20" s="14" t="s">
        <v>49</v>
      </c>
    </row>
    <row r="21" spans="3:9" x14ac:dyDescent="0.25">
      <c r="E21" s="14" t="s">
        <v>54</v>
      </c>
      <c r="I21" s="14" t="s">
        <v>50</v>
      </c>
    </row>
    <row r="22" spans="3:9" x14ac:dyDescent="0.25">
      <c r="I22" s="14" t="s">
        <v>51</v>
      </c>
    </row>
    <row r="23" spans="3:9" x14ac:dyDescent="0.25">
      <c r="I23" s="14" t="s">
        <v>52</v>
      </c>
    </row>
    <row r="24" spans="3:9" x14ac:dyDescent="0.25">
      <c r="E24" s="14"/>
      <c r="I24" s="14" t="s">
        <v>55</v>
      </c>
    </row>
    <row r="25" spans="3:9" x14ac:dyDescent="0.25">
      <c r="E25" s="14" t="s">
        <v>57</v>
      </c>
      <c r="I25" s="14" t="s">
        <v>53</v>
      </c>
    </row>
    <row r="26" spans="3:9" x14ac:dyDescent="0.25">
      <c r="E26" s="14" t="s">
        <v>56</v>
      </c>
      <c r="I26" s="14" t="s">
        <v>67</v>
      </c>
    </row>
    <row r="27" spans="3:9" x14ac:dyDescent="0.25">
      <c r="I27" s="14" t="s">
        <v>54</v>
      </c>
    </row>
    <row r="28" spans="3:9" x14ac:dyDescent="0.25">
      <c r="E28" s="14"/>
    </row>
    <row r="29" spans="3:9" x14ac:dyDescent="0.25">
      <c r="E29" s="14" t="s">
        <v>23</v>
      </c>
    </row>
    <row r="30" spans="3:9" x14ac:dyDescent="0.25">
      <c r="E30" s="14" t="s">
        <v>54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Milliron, Todd</cp:lastModifiedBy>
  <dcterms:created xsi:type="dcterms:W3CDTF">2020-03-18T20:02:40Z</dcterms:created>
  <dcterms:modified xsi:type="dcterms:W3CDTF">2020-09-18T19:38:49Z</dcterms:modified>
</cp:coreProperties>
</file>